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bookViews>
    <workbookView xWindow="-110" yWindow="-110" windowWidth="19420" windowHeight="10420" tabRatio="669" activeTab="1"/>
  </bookViews>
  <sheets>
    <sheet name="3.pielikums_01_05" sheetId="4" r:id="rId3"/>
    <sheet name="turpinājums_14_33" sheetId="5" r:id="rId4"/>
  </sheets>
  <definedNames>
    <definedName name="_xlnm.Print_Area" localSheetId="0">'3.pielikums_01_05'!$A$1:$D$807</definedName>
    <definedName name="_xlnm.Print_Area" localSheetId="1">turpinājums_14_33!$A$1:$D$763</definedName>
    <definedName name="_xlnm.Print_Titles" localSheetId="0">'3.pielikums_01_05'!$10:$12</definedName>
    <definedName name="_xlnm.Print_Titles" localSheetId="1">turpinājums_14_33!$2:$4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4" l="1"/>
</calcChain>
</file>

<file path=xl/sharedStrings.xml><?xml version="1.0" encoding="utf-8"?>
<sst xmlns="http://schemas.openxmlformats.org/spreadsheetml/2006/main" count="1418" uniqueCount="437">
  <si>
    <t>Nosaukums</t>
  </si>
  <si>
    <t>Izdevumi - kopā</t>
  </si>
  <si>
    <t>Sākumskolas, pamatskolas un vidusskolas</t>
  </si>
  <si>
    <t>Speciālās internātskolas</t>
  </si>
  <si>
    <t>Sporta pasākumi</t>
  </si>
  <si>
    <t>Veco ļaužu uzturēšanās iestādes</t>
  </si>
  <si>
    <t>Bibliotēkas</t>
  </si>
  <si>
    <t>Kultūras centri un nami</t>
  </si>
  <si>
    <t>Kultūras pasākumi</t>
  </si>
  <si>
    <t>Bērnu mūzikas un mākslas skolas</t>
  </si>
  <si>
    <t>01.01.00.</t>
  </si>
  <si>
    <t>01.110</t>
  </si>
  <si>
    <t>01.08.00.</t>
  </si>
  <si>
    <t>01.15.00.</t>
  </si>
  <si>
    <t>01.17.00.</t>
  </si>
  <si>
    <t>01.19.00.</t>
  </si>
  <si>
    <t>02.01.01.</t>
  </si>
  <si>
    <t>03.01.00.</t>
  </si>
  <si>
    <t>04.03.00.</t>
  </si>
  <si>
    <t>04.05.00.</t>
  </si>
  <si>
    <t>05.01.00.</t>
  </si>
  <si>
    <t>05.02.00.</t>
  </si>
  <si>
    <t>01.22.00.</t>
  </si>
  <si>
    <t>14.01.00.</t>
  </si>
  <si>
    <t>15.01.00.</t>
  </si>
  <si>
    <t>16.01.00.</t>
  </si>
  <si>
    <t>16.02.00.</t>
  </si>
  <si>
    <t>16.04.00.</t>
  </si>
  <si>
    <t>16.06.00.</t>
  </si>
  <si>
    <t>16.07.01.</t>
  </si>
  <si>
    <t>18.01.00.</t>
  </si>
  <si>
    <t>18.02.00.</t>
  </si>
  <si>
    <t>18.03.00.</t>
  </si>
  <si>
    <t>18.04.00.</t>
  </si>
  <si>
    <t>18.05.00.</t>
  </si>
  <si>
    <t>18.09.00.</t>
  </si>
  <si>
    <t>18.07.00.</t>
  </si>
  <si>
    <t>08.210</t>
  </si>
  <si>
    <t>08.230</t>
  </si>
  <si>
    <t>05.03.00.</t>
  </si>
  <si>
    <t>16.07.03.</t>
  </si>
  <si>
    <t>01.32.00.</t>
  </si>
  <si>
    <t>Kredīta procentu nomaksa un pakalpojumu apmaksa</t>
  </si>
  <si>
    <t>18.02.01.</t>
  </si>
  <si>
    <t>18.04.01.</t>
  </si>
  <si>
    <t>01.36.00.</t>
  </si>
  <si>
    <t>18.03.01.</t>
  </si>
  <si>
    <t>04.07.00.</t>
  </si>
  <si>
    <t>16.11.00.</t>
  </si>
  <si>
    <t>18.14.00.</t>
  </si>
  <si>
    <t>Iemaksas pašvaldību finanšu izlīdzināšanas fondā</t>
  </si>
  <si>
    <t>Resursi izdevumu segšanai</t>
  </si>
  <si>
    <t>01.26.00.</t>
  </si>
  <si>
    <t>01.06.00.</t>
  </si>
  <si>
    <t>01.27.00.</t>
  </si>
  <si>
    <t>Investīciju programmas realizācija</t>
  </si>
  <si>
    <t>01.39.00.</t>
  </si>
  <si>
    <t>18.19.00.</t>
  </si>
  <si>
    <t>18.06.00.</t>
  </si>
  <si>
    <t>Īslaicīga hronisko slimnieku kopšana un rehabilitācija</t>
  </si>
  <si>
    <t>16.08.00.</t>
  </si>
  <si>
    <t>16.07.04.</t>
  </si>
  <si>
    <t>Grupu mājas/dzīvokļi</t>
  </si>
  <si>
    <t>Sporta un interešu izglītības iestādes</t>
  </si>
  <si>
    <t>23.01.00.</t>
  </si>
  <si>
    <t>04.02.00.</t>
  </si>
  <si>
    <t xml:space="preserve">Resursi izdevumu segšanai </t>
  </si>
  <si>
    <t>05.06.00.</t>
  </si>
  <si>
    <t>Pirmsskolas bērnu izglītības iestādes</t>
  </si>
  <si>
    <t>16.04.01.</t>
  </si>
  <si>
    <t xml:space="preserve"> - Subsīdija un dotācija</t>
  </si>
  <si>
    <t>Festivālu mērķprogramma</t>
  </si>
  <si>
    <t>Meliorācijas sistēmu apsaimniekošana</t>
  </si>
  <si>
    <t xml:space="preserve"> - Procentu izdevumi</t>
  </si>
  <si>
    <t>08.290</t>
  </si>
  <si>
    <t>10.600</t>
  </si>
  <si>
    <t>08.100</t>
  </si>
  <si>
    <t>05.600</t>
  </si>
  <si>
    <t>07.490</t>
  </si>
  <si>
    <t>09.510</t>
  </si>
  <si>
    <t>10.700</t>
  </si>
  <si>
    <t>10.400</t>
  </si>
  <si>
    <t>10.200</t>
  </si>
  <si>
    <t>10.910</t>
  </si>
  <si>
    <t>09.210</t>
  </si>
  <si>
    <t>09.100</t>
  </si>
  <si>
    <t>09.810</t>
  </si>
  <si>
    <t>06.600</t>
  </si>
  <si>
    <t>04.510</t>
  </si>
  <si>
    <t>01.600</t>
  </si>
  <si>
    <t>01.890</t>
  </si>
  <si>
    <t>01.830</t>
  </si>
  <si>
    <t>01.720</t>
  </si>
  <si>
    <t>01.120</t>
  </si>
  <si>
    <t>01.330</t>
  </si>
  <si>
    <t>05.200</t>
  </si>
  <si>
    <t>10.120</t>
  </si>
  <si>
    <t xml:space="preserve"> - Iemaksas pašvaldību finanšu izlīdzināšanas fondā</t>
  </si>
  <si>
    <t>16.13.00.</t>
  </si>
  <si>
    <t>03.04.00.</t>
  </si>
  <si>
    <t>16.16.00.</t>
  </si>
  <si>
    <t>04.01.00.</t>
  </si>
  <si>
    <t>16.04.02.</t>
  </si>
  <si>
    <t>16.01.01.</t>
  </si>
  <si>
    <t>16.02.01.</t>
  </si>
  <si>
    <t>Rīgas Izglītības un informatīvi metodiskais centrs</t>
  </si>
  <si>
    <t>Mērķdotācija pašvaldības autoceļiem un ielām</t>
  </si>
  <si>
    <t>Rīgas vides aizsardzības fonds</t>
  </si>
  <si>
    <t>Dzīvojamo māju atsavināšana</t>
  </si>
  <si>
    <t>04.08.00.</t>
  </si>
  <si>
    <t>05.09.00.</t>
  </si>
  <si>
    <t>05.10.00.</t>
  </si>
  <si>
    <t>05.11.00.</t>
  </si>
  <si>
    <t>01.03.00.</t>
  </si>
  <si>
    <t>Dalības maksa sabiedriskajās organizācijās</t>
  </si>
  <si>
    <t>04.730</t>
  </si>
  <si>
    <t>01.04.00.</t>
  </si>
  <si>
    <t>01.13.00.</t>
  </si>
  <si>
    <t>01.10.00.</t>
  </si>
  <si>
    <t>05.05.00.</t>
  </si>
  <si>
    <t>16.12.00.</t>
  </si>
  <si>
    <t>16.17.00.</t>
  </si>
  <si>
    <t>16.18.00.</t>
  </si>
  <si>
    <t>16.20.00.</t>
  </si>
  <si>
    <t>16.21.00.</t>
  </si>
  <si>
    <t>16.22.00.</t>
  </si>
  <si>
    <t>16.23.00.</t>
  </si>
  <si>
    <t>16.24.00.</t>
  </si>
  <si>
    <t>pedagogu algas no pašvaldības budžeta</t>
  </si>
  <si>
    <t>27.01.00.</t>
  </si>
  <si>
    <t>27.02.00.</t>
  </si>
  <si>
    <t>27.03.00.</t>
  </si>
  <si>
    <t>Sabiedrības integrācijas programma</t>
  </si>
  <si>
    <t>Transportbūvju speciālās inspekcijas</t>
  </si>
  <si>
    <t>05.08.00.</t>
  </si>
  <si>
    <t>Zvejas tiesību nomas limita piešķiršana</t>
  </si>
  <si>
    <t>Rīgas Sociālais dienests</t>
  </si>
  <si>
    <t>16.27.00.</t>
  </si>
  <si>
    <t>05.13.00.</t>
  </si>
  <si>
    <t>05.14.00.</t>
  </si>
  <si>
    <t>10.000</t>
  </si>
  <si>
    <t>33.01.00.</t>
  </si>
  <si>
    <t>04.900</t>
  </si>
  <si>
    <t>Gaisa monitoringa staciju darbības nodrošināšana</t>
  </si>
  <si>
    <t>04.230</t>
  </si>
  <si>
    <t>03.110</t>
  </si>
  <si>
    <t>Rīgas patversme</t>
  </si>
  <si>
    <t>Mācību grāmatu un mācību līdzekļu iegāde</t>
  </si>
  <si>
    <t>atlīdzība no valsts budžeta transferta</t>
  </si>
  <si>
    <t xml:space="preserve"> - Valsts budžeta transferti</t>
  </si>
  <si>
    <t>Dotācija SIA "Rīgas meži"</t>
  </si>
  <si>
    <t>18.08.00.</t>
  </si>
  <si>
    <t>(09.211; 09.219)</t>
  </si>
  <si>
    <t>(10.400; 10.700)</t>
  </si>
  <si>
    <t>18.02.02.</t>
  </si>
  <si>
    <t>01.16.00.</t>
  </si>
  <si>
    <t>01.18.00.</t>
  </si>
  <si>
    <t>05.04.00.</t>
  </si>
  <si>
    <t>05.300</t>
  </si>
  <si>
    <t>Ūdens resursu uzraudzība un aizsardzība</t>
  </si>
  <si>
    <t>05.16.00.</t>
  </si>
  <si>
    <t>05.100</t>
  </si>
  <si>
    <t>05.17.00.</t>
  </si>
  <si>
    <t>05.400</t>
  </si>
  <si>
    <t>Asistenta pakalpojums personām ar invaliditāti</t>
  </si>
  <si>
    <t>Latvijas Lielo pilsētu asociācijai</t>
  </si>
  <si>
    <t>Vēlēšanu komisijas darbības nodrošināšana</t>
  </si>
  <si>
    <t>04.04.00.</t>
  </si>
  <si>
    <t>01.23.00.</t>
  </si>
  <si>
    <t>10.920</t>
  </si>
  <si>
    <t>Atlīdzība amatierkolektīvu vadītājiem un speciālistiem</t>
  </si>
  <si>
    <t xml:space="preserve"> - Uzturēšanas izdevumu transferti uz citiem budžetiem</t>
  </si>
  <si>
    <t>Latvijas Pašvaldību savienībai</t>
  </si>
  <si>
    <t>Dzīvnieku populācijas kontroles programma</t>
  </si>
  <si>
    <t>03.02.00.</t>
  </si>
  <si>
    <t>16.07.02.</t>
  </si>
  <si>
    <t>Datortehnikas iegādei</t>
  </si>
  <si>
    <t>Bioloģiskās daudzveidības uzturēšana</t>
  </si>
  <si>
    <t>Dotācija SIA "Rīgas Nacionālais zooloģiskais dārzs"</t>
  </si>
  <si>
    <t>Izglītības iestāžu audzēkņu ēdināšana</t>
  </si>
  <si>
    <t>speciālās diētas nodrošināšana audzēkņiem</t>
  </si>
  <si>
    <t>01.20.00.</t>
  </si>
  <si>
    <t>01.24.00.</t>
  </si>
  <si>
    <t>09.000</t>
  </si>
  <si>
    <t>(09.100; 09.211; 09.219)</t>
  </si>
  <si>
    <t>3. pielikums</t>
  </si>
  <si>
    <t>biedrībai "Rīgas un Pierīgas pašvaldību apvienība "RĪGAS METROPOLE""</t>
  </si>
  <si>
    <t xml:space="preserve">Dotācija sociālo māju un atsevišķu sociālo </t>
  </si>
  <si>
    <t>dzīvokļu apsaimniekotājiem</t>
  </si>
  <si>
    <t>21.01.00.</t>
  </si>
  <si>
    <t>Rīgas valstspilsētas pašvaldības mūža pabalsts</t>
  </si>
  <si>
    <t>Rīgas pilsētas infrastruktūras fonds</t>
  </si>
  <si>
    <t>Sabiedriskā transporta pakalpojumi Rīgas pilsētā</t>
  </si>
  <si>
    <t>Pilsētas transportbūvju uzturēšana</t>
  </si>
  <si>
    <t>Pilsētas ceļa zīmju uzturēšana</t>
  </si>
  <si>
    <t>Pilsētas ceļu horizontālā apzīmējuma uzturēšana</t>
  </si>
  <si>
    <t>Pilsētas apstādījumu uzturēšana un atjaunošana</t>
  </si>
  <si>
    <t>Pilsētas pasākumu noformējums</t>
  </si>
  <si>
    <t>Sociālie pabalsti Rīgas pilsētas iedzīvotājiem</t>
  </si>
  <si>
    <t>Rīgas pilsētas līdzdalības budžeta programma</t>
  </si>
  <si>
    <t>04.430</t>
  </si>
  <si>
    <t>01.12.00.</t>
  </si>
  <si>
    <t>Apkaimju attīstības programma</t>
  </si>
  <si>
    <t>01.25.00.</t>
  </si>
  <si>
    <t>16.10.00.</t>
  </si>
  <si>
    <t xml:space="preserve"> - Uzturēšanas izdevumu transferti uz citiem budžetiem, t.sk.:</t>
  </si>
  <si>
    <t>Kultūras ministrijas padotībā esošās izglītības iestādes</t>
  </si>
  <si>
    <t>Kapsētu programma</t>
  </si>
  <si>
    <t>atalgojums no valsts budžeta transferta</t>
  </si>
  <si>
    <t>pedagogu algas no valsts budžeta transferta</t>
  </si>
  <si>
    <t>- Valsts budžeta transferti</t>
  </si>
  <si>
    <t>Līdzfinansējums nekustamā īpašuma pieslēgšanai</t>
  </si>
  <si>
    <t>centralizētajai ūdensapgādes sistēmai vai centralizētajai</t>
  </si>
  <si>
    <t>kanalizācijas sistēmai</t>
  </si>
  <si>
    <t xml:space="preserve">Stihiskā nelaimē vai avārijā cietušas dzīvojamās </t>
  </si>
  <si>
    <t>telpas remonta pabalsts</t>
  </si>
  <si>
    <t xml:space="preserve">Zemes, uz kuras atrodas pašvaldības institūcijas, </t>
  </si>
  <si>
    <t>atpirkšana un nekustamā īpašuma iegāde pašvaldības</t>
  </si>
  <si>
    <t>izpildinstitūciju vajadzībām</t>
  </si>
  <si>
    <t>Pilsētas lietusūdens kanalizācijas sistēmas maģistrālo</t>
  </si>
  <si>
    <t>kolektoru un sūkņu staciju uzturēšana</t>
  </si>
  <si>
    <t>Pašvaldības īpašumā esošo dzīvojamo un nedzīvojamo</t>
  </si>
  <si>
    <t>telpu pārvaldīšana</t>
  </si>
  <si>
    <t>Departamenta padotībā esošo iestāžu darbinieku obligātās</t>
  </si>
  <si>
    <t>veselības pārbaudes un citi darba devēja izdevumi</t>
  </si>
  <si>
    <t>24.01.00.</t>
  </si>
  <si>
    <t>"Rīgas digitālā aģentūra"</t>
  </si>
  <si>
    <t xml:space="preserve"> - Dotācija Rīgas pašvaldības SIA "Rīgas satiksme"</t>
  </si>
  <si>
    <t>"Rīgas enerģētikas aģentūra"</t>
  </si>
  <si>
    <t>"Rīgas pieminekļu aģentūra"</t>
  </si>
  <si>
    <t>24. Rīgas valstspilsētas pašvaldības aģentūra</t>
  </si>
  <si>
    <t>"Rīgas investīciju un tūrisma aģentūra"</t>
  </si>
  <si>
    <t>ieņēmumu un izdevumu atšifrējums pa programmām</t>
  </si>
  <si>
    <t>Rīgas valstspilsētas pašvaldības Centrālā administrācija</t>
  </si>
  <si>
    <t>biedrībai "TTT-Rīga"</t>
  </si>
  <si>
    <t>apstiprinātais</t>
  </si>
  <si>
    <t>04.06.00.</t>
  </si>
  <si>
    <t>02.02.00.</t>
  </si>
  <si>
    <t>Ārtelpas labiekārtošana un uzturēšana un iekškvartālu,</t>
  </si>
  <si>
    <t>piebraucamo ceļu remonts</t>
  </si>
  <si>
    <t>Dabas stihiju un avāriju radīto postījumu novēršana</t>
  </si>
  <si>
    <t>Atkritumu apsaimniekošanas sistēmu uzturēšana</t>
  </si>
  <si>
    <t>t.sk.:</t>
  </si>
  <si>
    <t>Rīgas valstspilsētas pašvaldības Inovāciju fonds</t>
  </si>
  <si>
    <t>33. Rīgas valstspilsētas pašvaldības aģentūra</t>
  </si>
  <si>
    <t>27. Rīgas valstspilsētas pašvaldības</t>
  </si>
  <si>
    <t>23. Rīgas valstspilsētas pašvaldības aģentūra</t>
  </si>
  <si>
    <t>21. Rīgas valstspilsētas pašvaldības aģentūra</t>
  </si>
  <si>
    <t>16. Rīgas valstspilsētas pašvaldības</t>
  </si>
  <si>
    <t>Izglītības, kultūras un sporta departaments</t>
  </si>
  <si>
    <t>18. Rīgas valstspilsētas pašvaldības</t>
  </si>
  <si>
    <t>Labklājības departaments</t>
  </si>
  <si>
    <t>15. Rīgas valstspilsētas pašvaldības bāriņtiesa</t>
  </si>
  <si>
    <t>14. Rīgas valstspilsētas pašvaldības policija</t>
  </si>
  <si>
    <t>05. Rīgas valstspilsētas pašvaldības</t>
  </si>
  <si>
    <t>Mājokļu un vides departaments</t>
  </si>
  <si>
    <t>04. Rīgas valstspilsētas pašvaldības</t>
  </si>
  <si>
    <t>03. Rīgas valstspilsētas pašvaldības</t>
  </si>
  <si>
    <t>Īpašuma departaments</t>
  </si>
  <si>
    <t>Rīgas valstspilsētas pašvaldības Īpašuma departamenta</t>
  </si>
  <si>
    <t>nodrošinājums</t>
  </si>
  <si>
    <t>darbības un nekustamā īpašuma izmantošanas procesu</t>
  </si>
  <si>
    <t>02. Rīgas valstspilsētas pašvaldības</t>
  </si>
  <si>
    <t>Pilsētas attīstības departaments</t>
  </si>
  <si>
    <t>Rīgas valstspilsētas pašvaldības Finanšu departaments</t>
  </si>
  <si>
    <t>un Rīgas valstspilsētas pašvaldības Finanšu departaments</t>
  </si>
  <si>
    <t>01. Rīgas valstspilsētas pašvaldības</t>
  </si>
  <si>
    <t>Finanšu departaments</t>
  </si>
  <si>
    <t>Rīgas valstspilsētas pašvaldības</t>
  </si>
  <si>
    <t>Ārtelpas un mobilitātes departaments</t>
  </si>
  <si>
    <t>un mobilitātes departaments</t>
  </si>
  <si>
    <t>Rīgas valstspilsētas pašvaldības Ārtelpas</t>
  </si>
  <si>
    <t xml:space="preserve">Pilsētas velotransporta attīstības </t>
  </si>
  <si>
    <t>programmas nodrošinājums</t>
  </si>
  <si>
    <t>un vides departaments</t>
  </si>
  <si>
    <t>Rīgas valstspilsētas pašvaldības Mājokļu</t>
  </si>
  <si>
    <t>Pilsētas vides objektu uzturēšana un apsaimniekošana</t>
  </si>
  <si>
    <t>Rīgas valstspilsētas pašvaldības policija</t>
  </si>
  <si>
    <t>Rīgas valstspilsētas pašvaldības bāriņtiesa</t>
  </si>
  <si>
    <t>kultūras un sporta departaments</t>
  </si>
  <si>
    <t>Rīgas valstspilsētas pašvaldības Izglītības,</t>
  </si>
  <si>
    <t>pasākumiem un sporta organizācijām</t>
  </si>
  <si>
    <t>Konkursi par finansiālu atbalstu sporta</t>
  </si>
  <si>
    <t>Kultūras projektu finansēšanas konkursa programma</t>
  </si>
  <si>
    <t xml:space="preserve">Rīgas Bērnu, jauniešu un ģimeņu </t>
  </si>
  <si>
    <t>sociālā atbalsta centrs</t>
  </si>
  <si>
    <t>privatizācijas komisijas darbības nodrošināšana</t>
  </si>
  <si>
    <t xml:space="preserve">Dzīvojamo māju un dzīvokļu privatizācijas </t>
  </si>
  <si>
    <t>procesa tehniskā nodrošināšana</t>
  </si>
  <si>
    <t xml:space="preserve">Rīgas valstspilsētas pašvaldības aģentūra </t>
  </si>
  <si>
    <t>Rīgas valstspilsētas pašvaldības aģentūra</t>
  </si>
  <si>
    <t>veselības un ģimenes veselības veicināšana</t>
  </si>
  <si>
    <t>Veselības aprūpes pieejamības nodrošināšana,</t>
  </si>
  <si>
    <t>Sociālie pakalpojumi dzīvesvietā Rīgas</t>
  </si>
  <si>
    <t>pilsētas iedzīvotājiem</t>
  </si>
  <si>
    <t>izglītības iestāžu pedagoģiskajiem darbiniekiem</t>
  </si>
  <si>
    <t>Pabalstu izmaksa Rīgas valstspilsētas pašvaldības</t>
  </si>
  <si>
    <t>Kultūras ministrijas dotācija pašvaldības izglītības iestāžu</t>
  </si>
  <si>
    <t>mūzikas un dejas programmu pedagogu darba samaksai</t>
  </si>
  <si>
    <t>un valsts sociālās apdrošināšanas obligātajām iemaksām</t>
  </si>
  <si>
    <t xml:space="preserve">Profesionālās ievirzes sporta izglītības </t>
  </si>
  <si>
    <t>programmu īstenošanai</t>
  </si>
  <si>
    <t>savstarpējie norēķini par izglītības pakalpojumiem</t>
  </si>
  <si>
    <t>Centralizēto pasākumu īstenošana un pašvaldību</t>
  </si>
  <si>
    <t xml:space="preserve">Pašvaldības līdzdalība Rīgas privātskolu akreditēto </t>
  </si>
  <si>
    <t xml:space="preserve">pamatizglītības un vispārējās vidējās izglītības </t>
  </si>
  <si>
    <t>programmu finansēšanā</t>
  </si>
  <si>
    <t>pirmsskolas izglītības programmu īstenošanai</t>
  </si>
  <si>
    <t>Pašvaldības finansējums privāto izglītības iestāžu</t>
  </si>
  <si>
    <t>ēku iegāde un rekonstrukcija</t>
  </si>
  <si>
    <t>Dzīvojamo māju (dzīvokļu) iegāde un izglītības iestāžu</t>
  </si>
  <si>
    <t>Līdzfinansējums kultūras pieminekļu saglabāšanai</t>
  </si>
  <si>
    <t>veikšanai un atjaunošanai</t>
  </si>
  <si>
    <t xml:space="preserve">Līdzfinansējums Eiropas Savienības fondiem </t>
  </si>
  <si>
    <t>un citiem projektiem</t>
  </si>
  <si>
    <t>Izdevumi neparedzētiem gadījumiem</t>
  </si>
  <si>
    <t>(Rīgas domes rezerves fonds)</t>
  </si>
  <si>
    <t>darbinieku veselības apdrošināšanas programma</t>
  </si>
  <si>
    <t>Rīgas valstspilsētas pašvaldības amatpersonu un</t>
  </si>
  <si>
    <t>- Saņemtā dotācija no vispārējiem ieņēmumiem</t>
  </si>
  <si>
    <t xml:space="preserve"> - Saņemtā dotācija no vispārējiem ieņēmumiem</t>
  </si>
  <si>
    <t>Rīgas attīstības programmas prioritātes un uzdevumi / ANO ilgtspējīgas attīstības mērķi (kods)</t>
  </si>
  <si>
    <t>P03 - 01 / ANO IAM 13</t>
  </si>
  <si>
    <t>P06 - 03 / ANO IAM 11</t>
  </si>
  <si>
    <t>P07 - 05 / ANO IAM 3</t>
  </si>
  <si>
    <t>P07 - 08 / ANO IAM 3</t>
  </si>
  <si>
    <t>P07 - 03 / ANO IAM 3</t>
  </si>
  <si>
    <t>P07 - 11 / ANO IAM 3</t>
  </si>
  <si>
    <t>P07 - 01 / ANO IAM 3</t>
  </si>
  <si>
    <t>P04 - 06 / ANO IAM 4</t>
  </si>
  <si>
    <t>P09 - 02 / ANO IAM 4</t>
  </si>
  <si>
    <t>P04 - 01 / ANO IAM 4</t>
  </si>
  <si>
    <t>P09 - 03 / ANO IAM 4</t>
  </si>
  <si>
    <t>P09 - 01 / ANO IAM 4</t>
  </si>
  <si>
    <t>P09 - 04 / ANO IAM 4</t>
  </si>
  <si>
    <t>P04 - 02 / ANO IAM 4</t>
  </si>
  <si>
    <t>P01 - 01 / ANO IAM 9</t>
  </si>
  <si>
    <t>P01 - 03 / ANO IAM 9</t>
  </si>
  <si>
    <t>P02 - 07 / ANO IAM 11</t>
  </si>
  <si>
    <t>P06 - 08 / ANO IAM 11</t>
  </si>
  <si>
    <t>P02 - 02 / ANO IAM 11</t>
  </si>
  <si>
    <t>P08 - 03 / ANO IAM 9</t>
  </si>
  <si>
    <t>P06 - 04 / ANO IAM 11</t>
  </si>
  <si>
    <t>P01 - 02 / ANO IAM 9</t>
  </si>
  <si>
    <t>P01 - 04 / ANO IAM 11</t>
  </si>
  <si>
    <t>P03 - 03 / ANO IAM 9</t>
  </si>
  <si>
    <t>P06 - 07 / ANO IAM 17</t>
  </si>
  <si>
    <t>P02 - 06 / ANO IAM 11</t>
  </si>
  <si>
    <t>P04 - 05 / ANO IAM 4</t>
  </si>
  <si>
    <t>P03 - 02 / ANO IAM 11</t>
  </si>
  <si>
    <t>P06 - 06 / ANO IAM 11</t>
  </si>
  <si>
    <t>P06 - 06 / ANO IAM 10</t>
  </si>
  <si>
    <t>P06 - 04 / ANO IAM 16</t>
  </si>
  <si>
    <t>P06 - 03 / ANO IAM 3</t>
  </si>
  <si>
    <t>P07 - 05 / ANO IAM 10</t>
  </si>
  <si>
    <t>P03 - 04 / ANO IAM 6</t>
  </si>
  <si>
    <t>P06 - 02 / ANO IAM 16</t>
  </si>
  <si>
    <t>P05 - 02 / ANO IAM 11</t>
  </si>
  <si>
    <t>P06 - 03 / ANO IAM 16</t>
  </si>
  <si>
    <t>P02 - 04 / ANO IAM 11</t>
  </si>
  <si>
    <t>P06 - 04 / ANO IAM 9</t>
  </si>
  <si>
    <t>P03 - 02 / ANO IAM 14</t>
  </si>
  <si>
    <t>P03 - 03 / ANO IAM 11</t>
  </si>
  <si>
    <t>P03 - 01 / ANO IAM 11</t>
  </si>
  <si>
    <t>P03 - 05 / ANO IAM 11</t>
  </si>
  <si>
    <t>P03 - 02 / ANO IAM 15</t>
  </si>
  <si>
    <t>P04 - 01 / ANO IAM 2</t>
  </si>
  <si>
    <t>P09 - 05 / ANO IAM 8</t>
  </si>
  <si>
    <t>P02 - 01 / ANO IAM 4</t>
  </si>
  <si>
    <t>P04 - 02 / ANO IAM  4</t>
  </si>
  <si>
    <t>P07 - 01 / ANO IAM 10</t>
  </si>
  <si>
    <t>P07 - 02 / ANO IAM 10</t>
  </si>
  <si>
    <t>P07 - 11 / ANO IAM 10</t>
  </si>
  <si>
    <t>P07 - 08 / ANO IAM 11</t>
  </si>
  <si>
    <t>P08 - 04 / ANO IAM 8</t>
  </si>
  <si>
    <t>un civilās aizsardzības pasākumi</t>
  </si>
  <si>
    <t xml:space="preserve"> - civilās aizsardzības pasākumi</t>
  </si>
  <si>
    <t>01.11.00.</t>
  </si>
  <si>
    <t xml:space="preserve">Līdzfinansējums Rīgas kā Baltijas sporta metropoles </t>
  </si>
  <si>
    <t>atpazīstamības pasākumiem</t>
  </si>
  <si>
    <t>Rīgas Apkaimju iedzīvotāju centrs</t>
  </si>
  <si>
    <t>Dzīvojamo māju privatizācijas komisija</t>
  </si>
  <si>
    <t>Rīgas valstspilsētas pašvaldības Dzīvojamo māju</t>
  </si>
  <si>
    <t>5.-12. klašu audzēkņiem</t>
  </si>
  <si>
    <t>16.15.00.</t>
  </si>
  <si>
    <t xml:space="preserve">un dzīvojamo māju energoefektivitātes pasākumu </t>
  </si>
  <si>
    <t>vidējās profesionālās un profesionālās ievirzes mākslas,</t>
  </si>
  <si>
    <t>1.-4. klašu audzēkņiem</t>
  </si>
  <si>
    <t>pirmsskolas izglītības iestāžu audzēkņiem</t>
  </si>
  <si>
    <t>04.09.00.</t>
  </si>
  <si>
    <t>01.38.00.</t>
  </si>
  <si>
    <t>05.07.00.</t>
  </si>
  <si>
    <t>Pašvaldības īpašumu pielāgošana civilās aizsardzības pasākumiem</t>
  </si>
  <si>
    <t>Pašvaldības atbalsts bērnu, ģimenes un ārpusģimenes aprūpei</t>
  </si>
  <si>
    <t>Rīgas valstspilsētas pašvaldības konkurētspēju, ekonomisko</t>
  </si>
  <si>
    <t>Pašvaldības atbalsts mājokļa maksājuma kompensēšanai</t>
  </si>
  <si>
    <t>izaugsmi un kultūras atpazīstamību sekmējoši pasākumi</t>
  </si>
  <si>
    <t>2026. gada</t>
  </si>
  <si>
    <t>Rīgas valstspilsētas pašvaldības 2026. gada pamatbudžeta</t>
  </si>
  <si>
    <t>04.03.01.</t>
  </si>
  <si>
    <t>Pilsētas ielu seguma atjaunošana</t>
  </si>
  <si>
    <t xml:space="preserve"> - Iestādes ieņēmumi</t>
  </si>
  <si>
    <t xml:space="preserve"> - Pašvaldību budžeta transferti</t>
  </si>
  <si>
    <t>- Pašvaldību budžeta transferti</t>
  </si>
  <si>
    <t>- Iestādes ieņēmumi</t>
  </si>
  <si>
    <r>
      <t xml:space="preserve">plāns </t>
    </r>
    <r>
      <rPr>
        <i/>
        <sz val="10"/>
        <rFont val="Times New Roman"/>
        <family val="1"/>
        <charset val="186"/>
      </rPr>
      <t>(euro)</t>
    </r>
  </si>
  <si>
    <t>Funkciju klasi-</t>
  </si>
  <si>
    <t>fikācijas kods</t>
  </si>
  <si>
    <t>Programmas</t>
  </si>
  <si>
    <t>kods</t>
  </si>
  <si>
    <t xml:space="preserve"> - Pamatkapitāla veidošana</t>
  </si>
  <si>
    <t xml:space="preserve"> - Kapitālo izdevumu transferti</t>
  </si>
  <si>
    <t xml:space="preserve"> - Atlīdzība, no tiem:</t>
  </si>
  <si>
    <t xml:space="preserve"> - Preces un pakalpojumi</t>
  </si>
  <si>
    <t>Atalgojums</t>
  </si>
  <si>
    <t>Atalgojums, no tiem:</t>
  </si>
  <si>
    <t>Uzturēšanas izdevumu transferti uz citiem budžetiem</t>
  </si>
  <si>
    <t xml:space="preserve"> - Transferti, uzturēšanas izdevumu transferti - kopā, t.sk.:</t>
  </si>
  <si>
    <t xml:space="preserve"> - Sociāla rakstura maksājumi un kompensācijas</t>
  </si>
  <si>
    <t xml:space="preserve"> - Atlīdzība</t>
  </si>
  <si>
    <t>24.02.00.</t>
  </si>
  <si>
    <t>Vides pieejamība un satiksmes drošība</t>
  </si>
  <si>
    <t>Neparedzētiem gadījumiem</t>
  </si>
  <si>
    <t>Līdzfinansējums programmai "Rīgas filmu fonds"</t>
  </si>
  <si>
    <t>Rēķinu apmaksai no izdevumiem neparedzētiem gadījumiem</t>
  </si>
  <si>
    <t>Pašvaldības finanšu pārskatu audits, licences un</t>
  </si>
  <si>
    <t>kavējuma naudas dokumentu apstrādes procesā</t>
  </si>
  <si>
    <r>
      <rPr>
        <b/>
        <i/>
        <sz val="12"/>
        <rFont val="Times New Roman"/>
        <family val="1"/>
        <charset val="186"/>
      </rPr>
      <t>Microsoft</t>
    </r>
    <r>
      <rPr>
        <b/>
        <sz val="12"/>
        <rFont val="Times New Roman"/>
        <family val="1"/>
      </rPr>
      <t xml:space="preserve"> programmatūras noma</t>
    </r>
  </si>
  <si>
    <t>Ratiņkrēslu pacēlāju uzstādīšana, apkope un remonts</t>
  </si>
  <si>
    <t>Rīgas domes 2026. gada  21. janvāra</t>
  </si>
  <si>
    <t>saistošajiem noteikumiem Nr. RD-26-29-sn</t>
  </si>
  <si>
    <t>RĪGAS VALSTSPILSĒTAS PAŠVALDĪBAS PAMATBUDŽETS – KOPĀ</t>
  </si>
  <si>
    <t>Izdevumi – kopā</t>
  </si>
  <si>
    <t>Veco ļaužu uzturēšanās iestādes – līgumorganizācijas</t>
  </si>
  <si>
    <t>Rīgas patversmes – līgumorganizācijas</t>
  </si>
  <si>
    <t>Rīgas domes priekšsēdētājs</t>
  </si>
  <si>
    <t>V. Kleinbergs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</si>
</sst>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Arial"/>
      <family val="2"/>
    </font>
    <font>
      <sz val="10"/>
      <color theme="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i/>
      <sz val="9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8"/>
      <name val="Times New Roman"/>
      <family val="1"/>
    </font>
    <font>
      <i/>
      <sz val="11"/>
      <name val="Times New Roman"/>
      <family val="1"/>
    </font>
    <font>
      <sz val="14"/>
      <name val="Times New Roman"/>
      <family val="1"/>
    </font>
    <font>
      <i/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3"/>
      <name val="Times New Roman"/>
      <family val="1"/>
      <charset val="186"/>
    </font>
    <font>
      <b/>
      <sz val="8"/>
      <name val="Times New Roman"/>
      <family val="1"/>
      <charset val="186"/>
    </font>
    <font>
      <i/>
      <sz val="8"/>
      <name val="Times New Roman"/>
      <family val="1"/>
    </font>
    <font>
      <b/>
      <i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89">
    <xf numFmtId="0" fontId="0" fillId="0" borderId="0" xfId="0"/>
    <xf numFmtId="0" fontId="8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Alignment="1" quotePrefix="1">
      <alignment horizontal="center"/>
    </xf>
    <xf numFmtId="0" fontId="6" fillId="0" borderId="0" xfId="0" applyFont="1"/>
    <xf numFmtId="3" fontId="6" fillId="0" borderId="0" xfId="0" applyNumberFormat="1" applyFont="1"/>
    <xf numFmtId="0" fontId="4" fillId="0" borderId="0" xfId="0" applyFont="1"/>
    <xf numFmtId="0" fontId="4" fillId="0" borderId="0" xfId="0" applyFont="1" applyAlignment="1" quotePrefix="1">
      <alignment horizontal="center"/>
    </xf>
    <xf numFmtId="0" fontId="2" fillId="0" borderId="0" xfId="0" applyFont="1" applyAlignment="1" quotePrefix="1">
      <alignment horizontal="center"/>
    </xf>
    <xf numFmtId="0" fontId="3" fillId="0" borderId="0" xfId="0" applyFont="1"/>
    <xf numFmtId="3" fontId="3" fillId="0" borderId="0" xfId="0" applyNumberFormat="1" applyFont="1"/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/>
    <xf numFmtId="3" fontId="12" fillId="0" borderId="0" xfId="0" applyNumberFormat="1" applyFont="1"/>
    <xf numFmtId="0" fontId="9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19" fillId="0" borderId="0" xfId="0" applyFont="1"/>
    <xf numFmtId="0" fontId="7" fillId="0" borderId="0" xfId="0" applyFont="1"/>
    <xf numFmtId="0" fontId="19" fillId="0" borderId="0" xfId="0" applyFont="1"/>
    <xf numFmtId="0" fontId="17" fillId="0" borderId="0" xfId="0" applyFont="1"/>
    <xf numFmtId="3" fontId="3" fillId="0" borderId="0" xfId="0" applyNumberFormat="1" applyFont="1"/>
    <xf numFmtId="0" fontId="3" fillId="0" borderId="0" xfId="0" applyFont="1"/>
    <xf numFmtId="0" fontId="12" fillId="0" borderId="0" xfId="0" applyFont="1"/>
    <xf numFmtId="3" fontId="8" fillId="0" borderId="0" xfId="0" applyNumberFormat="1" applyFont="1"/>
    <xf numFmtId="0" fontId="1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 quotePrefix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 quotePrefix="1">
      <alignment horizontal="center"/>
    </xf>
    <xf numFmtId="0" fontId="6" fillId="0" borderId="0" xfId="0" applyFont="1"/>
    <xf numFmtId="0" fontId="15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6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 applyAlignment="1" quotePrefix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 quotePrefix="1">
      <alignment horizontal="center"/>
    </xf>
    <xf numFmtId="0" fontId="21" fillId="0" borderId="0" xfId="0" applyFont="1" applyAlignment="1">
      <alignment horizontal="center"/>
    </xf>
    <xf numFmtId="0" fontId="10" fillId="0" borderId="0" xfId="0" applyFont="1"/>
    <xf numFmtId="0" fontId="21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 applyAlignment="1">
      <alignment horizontal="left"/>
    </xf>
    <xf numFmtId="3" fontId="14" fillId="0" borderId="0" xfId="0" applyNumberFormat="1" applyFont="1" applyAlignment="1">
      <alignment horizontal="right"/>
    </xf>
    <xf numFmtId="3" fontId="3" fillId="0" borderId="0" xfId="0" applyNumberFormat="1" applyFont="1" applyFill="1"/>
    <xf numFmtId="3" fontId="5" fillId="0" borderId="0" xfId="0" applyNumberFormat="1" applyFont="1" applyFill="1"/>
    <xf numFmtId="0" fontId="4" fillId="0" borderId="0" xfId="0" applyFont="1" applyFill="1"/>
    <xf numFmtId="0" fontId="9" fillId="0" borderId="0" xfId="0" applyFont="1" applyBorder="1" applyAlignment="1">
      <alignment horizontal="center"/>
    </xf>
    <xf numFmtId="0" fontId="9" fillId="0" borderId="0" xfId="0" applyFont="1" applyFill="1"/>
    <xf numFmtId="3" fontId="9" fillId="0" borderId="0" xfId="0" applyNumberFormat="1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5" fillId="0" borderId="0" xfId="0" applyFont="1" applyFill="1" applyAlignment="1">
      <alignment horizontal="left" indent="2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indent="2"/>
    </xf>
    <xf numFmtId="0" fontId="12" fillId="0" borderId="0" xfId="0" applyFont="1" applyFill="1" applyAlignment="1">
      <alignment horizontal="left" indent="3"/>
    </xf>
    <xf numFmtId="0" fontId="3" fillId="0" borderId="0" xfId="0" applyFont="1" applyFill="1"/>
    <xf numFmtId="0" fontId="6" fillId="0" borderId="0" xfId="0" applyFont="1" applyFill="1"/>
    <xf numFmtId="0" fontId="21" fillId="0" borderId="0" xfId="0" applyFont="1" applyFill="1" applyAlignment="1">
      <alignment horizontal="left" indent="3"/>
    </xf>
    <xf numFmtId="0" fontId="8" fillId="0" borderId="0" xfId="0" applyFont="1" applyFill="1" applyAlignment="1">
      <alignment horizontal="center"/>
    </xf>
    <xf numFmtId="0" fontId="14" fillId="0" borderId="0" xfId="0" applyFont="1" applyFill="1"/>
    <xf numFmtId="0" fontId="15" fillId="0" borderId="0" xfId="0" applyFont="1"/>
    <xf numFmtId="0" fontId="15" fillId="0" borderId="0" xfId="0" applyFont="1" applyAlignment="1" quotePrefix="1">
      <alignment horizontal="center"/>
    </xf>
    <xf numFmtId="0" fontId="22" fillId="0" borderId="0" xfId="0" applyFont="1"/>
    <xf numFmtId="0" fontId="8" fillId="0" borderId="0" xfId="0" applyFont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5" fillId="0" borderId="0" xfId="0" applyFont="1" applyAlignment="1" quotePrefix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3" fontId="9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3" fontId="4" fillId="0" borderId="0" xfId="0" applyNumberFormat="1" applyFont="1" applyFill="1"/>
    <xf numFmtId="3" fontId="7" fillId="0" borderId="0" xfId="0" applyNumberFormat="1" applyFont="1" applyFill="1"/>
    <xf numFmtId="0" fontId="12" fillId="0" borderId="0" xfId="0" applyFont="1" applyAlignment="1">
      <alignment horizontal="center"/>
    </xf>
    <xf numFmtId="0" fontId="12" fillId="0" borderId="0" xfId="0" applyFont="1" applyAlignment="1" quotePrefix="1">
      <alignment horizontal="center"/>
    </xf>
    <xf numFmtId="0" fontId="12" fillId="0" borderId="0" xfId="0" applyFont="1" applyFill="1"/>
    <xf numFmtId="0" fontId="12" fillId="0" borderId="0" xfId="0" applyFont="1"/>
    <xf numFmtId="0" fontId="20" fillId="0" borderId="0" xfId="0" applyFont="1"/>
    <xf numFmtId="0" fontId="20" fillId="0" borderId="0" xfId="0" applyFont="1" applyFill="1"/>
    <xf numFmtId="0" fontId="20" fillId="0" borderId="0" xfId="0" applyFont="1" applyAlignment="1">
      <alignment horizontal="center"/>
    </xf>
    <xf numFmtId="0" fontId="20" fillId="0" borderId="0" xfId="0" applyFont="1" applyAlignment="1" quotePrefix="1">
      <alignment horizontal="center"/>
    </xf>
    <xf numFmtId="0" fontId="21" fillId="0" borderId="0" xfId="0" applyFont="1" applyFill="1" applyAlignment="1">
      <alignment horizontal="center"/>
    </xf>
    <xf numFmtId="3" fontId="12" fillId="0" borderId="0" xfId="0" applyNumberFormat="1" applyFont="1" applyFill="1"/>
    <xf numFmtId="0" fontId="21" fillId="0" borderId="0" xfId="0" applyFont="1" applyAlignment="1" quotePrefix="1">
      <alignment horizontal="right"/>
    </xf>
    <xf numFmtId="0" fontId="13" fillId="0" borderId="0" xfId="0" applyFont="1" applyFill="1" applyAlignment="1">
      <alignment horizontal="center"/>
    </xf>
    <xf numFmtId="0" fontId="6" fillId="0" borderId="0" xfId="0" applyFont="1" applyFill="1" applyAlignment="1" quotePrefix="1">
      <alignment horizontal="center"/>
    </xf>
    <xf numFmtId="0" fontId="6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 quotePrefix="1">
      <alignment horizont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center"/>
    </xf>
    <xf numFmtId="0" fontId="26" fillId="0" borderId="0" xfId="0" applyFont="1"/>
    <xf numFmtId="3" fontId="6" fillId="0" borderId="0" xfId="0" applyNumberFormat="1" applyFont="1" applyFill="1"/>
    <xf numFmtId="3" fontId="20" fillId="0" borderId="0" xfId="0" applyNumberFormat="1" applyFont="1" applyFill="1"/>
    <xf numFmtId="3" fontId="12" fillId="0" borderId="0" xfId="0" applyNumberFormat="1" applyFont="1" applyFill="1" applyAlignment="1">
      <alignment horizontal="center"/>
    </xf>
    <xf numFmtId="3" fontId="8" fillId="0" borderId="0" xfId="0" applyNumberFormat="1" applyFont="1" applyFill="1"/>
    <xf numFmtId="3" fontId="21" fillId="0" borderId="0" xfId="0" applyNumberFormat="1" applyFont="1" applyFill="1"/>
    <xf numFmtId="3" fontId="22" fillId="0" borderId="0" xfId="0" applyNumberFormat="1" applyFont="1" applyFill="1"/>
    <xf numFmtId="3" fontId="15" fillId="0" borderId="0" xfId="0" applyNumberFormat="1" applyFont="1" applyFill="1"/>
    <xf numFmtId="3" fontId="24" fillId="0" borderId="0" xfId="0" applyNumberFormat="1" applyFont="1" applyFill="1"/>
    <xf numFmtId="0" fontId="9" fillId="0" borderId="0" xfId="0" applyFont="1" applyAlignment="1">
      <alignment horizontal="right"/>
    </xf>
    <xf numFmtId="0" fontId="9" fillId="0" borderId="0" xfId="0" applyFont="1" applyFill="1" applyAlignment="1">
      <alignment horizontal="centerContinuous"/>
    </xf>
    <xf numFmtId="0" fontId="9" fillId="0" borderId="0" xfId="0" applyFont="1" applyFill="1" applyBorder="1" applyAlignment="1">
      <alignment horizontal="center"/>
    </xf>
    <xf numFmtId="0" fontId="19" fillId="0" borderId="0" xfId="0" applyFont="1" applyFill="1"/>
    <xf numFmtId="0" fontId="7" fillId="0" borderId="0" xfId="0" applyFont="1" applyFill="1" quotePrefix="1"/>
    <xf numFmtId="0" fontId="18" fillId="0" borderId="0" xfId="0" applyFont="1" applyFill="1"/>
    <xf numFmtId="0" fontId="7" fillId="0" borderId="0" xfId="0" applyFont="1" applyFill="1"/>
    <xf numFmtId="0" fontId="12" fillId="0" borderId="0" xfId="0" applyFont="1" applyFill="1" applyAlignment="1">
      <alignment horizontal="centerContinuous"/>
    </xf>
    <xf numFmtId="0" fontId="22" fillId="0" borderId="0" xfId="0" applyFont="1" applyFill="1"/>
    <xf numFmtId="0" fontId="15" fillId="0" borderId="0" xfId="0" applyFont="1" applyFill="1" applyAlignment="1">
      <alignment horizontal="left" indent="2"/>
    </xf>
    <xf numFmtId="0" fontId="21" fillId="0" borderId="0" xfId="0" applyFont="1" applyFill="1"/>
    <xf numFmtId="0" fontId="12" fillId="0" borderId="0" xfId="0" applyFont="1" applyFill="1" applyAlignment="1">
      <alignment horizontal="left" indent="1"/>
    </xf>
    <xf numFmtId="0" fontId="5" fillId="0" borderId="0" xfId="0" applyFont="1" applyFill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Fill="1" applyAlignment="1">
      <alignment horizontal="left" indent="1"/>
    </xf>
    <xf numFmtId="3" fontId="9" fillId="0" borderId="5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0" xfId="0" applyNumberFormat="1" applyFont="1" applyFill="1"/>
    <xf numFmtId="0" fontId="9" fillId="0" borderId="0" xfId="0" applyFont="1" applyFill="1" applyAlignment="1">
      <alignment horizontal="left"/>
    </xf>
    <xf numFmtId="0" fontId="15" fillId="0" borderId="0" xfId="0" applyFont="1" applyFill="1" applyAlignment="1">
      <alignment horizontal="left" indent="1"/>
    </xf>
    <xf numFmtId="0" fontId="27" fillId="0" borderId="0" xfId="0" applyFont="1" applyAlignment="1">
      <alignment horizontal="center"/>
    </xf>
    <xf numFmtId="0" fontId="27" fillId="0" borderId="0" xfId="0" applyFont="1"/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left"/>
    </xf>
    <xf numFmtId="0" fontId="23" fillId="0" borderId="0" xfId="0" applyFont="1" applyAlignment="1">
      <alignment horizontal="center"/>
    </xf>
    <xf numFmtId="0" fontId="22" fillId="0" borderId="0" xfId="0" applyFont="1" applyFill="1"/>
    <xf numFmtId="3" fontId="22" fillId="0" borderId="0" xfId="0" applyNumberFormat="1" applyFont="1" applyFill="1"/>
    <xf numFmtId="0" fontId="22" fillId="0" borderId="0" xfId="0" applyFont="1"/>
    <xf numFmtId="0" fontId="15" fillId="0" borderId="0" xfId="0" applyFont="1" applyFill="1"/>
    <xf numFmtId="0" fontId="22" fillId="0" borderId="0" xfId="0" applyFont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Fill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left" indent="2"/>
    </xf>
    <xf numFmtId="0" fontId="8" fillId="0" borderId="0" xfId="0" applyFont="1" applyFill="1" applyAlignment="1">
      <alignment horizontal="centerContinuous"/>
    </xf>
    <xf numFmtId="0" fontId="9" fillId="0" borderId="0" xfId="0" applyFont="1" applyFill="1" quotePrefix="1"/>
    <xf numFmtId="0" fontId="9" fillId="0" borderId="0" xfId="0" applyFont="1" applyFill="1" applyAlignment="1">
      <alignment horizontal="right"/>
    </xf>
    <xf numFmtId="3" fontId="9" fillId="0" borderId="5" xfId="0" applyNumberFormat="1" applyFont="1" applyFill="1" applyBorder="1" applyAlignment="1">
      <alignment horizontal="center"/>
    </xf>
    <xf numFmtId="3" fontId="9" fillId="0" borderId="7" xfId="0" applyNumberFormat="1" applyFont="1" applyFill="1" applyBorder="1" applyAlignment="1">
      <alignment horizontal="center"/>
    </xf>
    <xf numFmtId="3" fontId="9" fillId="0" borderId="8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" fontId="19" fillId="0" borderId="0" xfId="0" applyNumberFormat="1" applyFont="1" applyFill="1"/>
    <xf numFmtId="3" fontId="17" fillId="0" borderId="0" xfId="0" applyNumberFormat="1" applyFont="1" applyFill="1"/>
    <xf numFmtId="0" fontId="3" fillId="0" borderId="0" xfId="0" applyFont="1" applyFill="1" applyAlignment="1">
      <alignment horizontal="left" indent="1"/>
    </xf>
    <xf numFmtId="3" fontId="3" fillId="0" borderId="0" xfId="0" applyNumberFormat="1" applyFont="1" applyFill="1"/>
    <xf numFmtId="0" fontId="15" fillId="0" borderId="0" xfId="0" applyFont="1" applyAlignment="1">
      <alignment horizontal="center"/>
    </xf>
    <xf numFmtId="3" fontId="9" fillId="0" borderId="0" xfId="0" applyNumberFormat="1" applyFont="1" applyFill="1"/>
    <xf numFmtId="3" fontId="7" fillId="0" borderId="0" xfId="0" applyNumberFormat="1" applyFont="1" applyFill="1"/>
    <xf numFmtId="0" fontId="20" fillId="0" borderId="0" xfId="0" applyFont="1" applyFill="1"/>
    <xf numFmtId="3" fontId="20" fillId="0" borderId="0" xfId="0" applyNumberFormat="1" applyFont="1" applyFill="1"/>
    <xf numFmtId="0" fontId="6" fillId="0" borderId="0" xfId="0" applyFont="1" applyFill="1"/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6" Type="http://schemas.openxmlformats.org/officeDocument/2006/relationships/calcChain" Target="calcChain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05"/>
  <sheetViews>
    <sheetView zoomScale="115" zoomScaleNormal="115" workbookViewId="0" topLeftCell="A13">
      <selection pane="topLeft" activeCell="A4" sqref="A4"/>
    </sheetView>
  </sheetViews>
  <sheetFormatPr defaultColWidth="9.18428571428571" defaultRowHeight="13"/>
  <cols>
    <col min="1" max="2" width="13.7142857142857" style="17" customWidth="1"/>
    <col min="3" max="3" width="59.1428571428571" style="78" customWidth="1"/>
    <col min="4" max="4" width="16.7142857142857" style="78" customWidth="1"/>
    <col min="5" max="16384" width="9.14285714285714" style="17"/>
  </cols>
  <sheetData>
    <row r="1" spans="3:4" s="23" customFormat="1" ht="14">
      <c r="C1" s="70"/>
      <c r="D1" s="70"/>
    </row>
    <row r="2" spans="3:4" s="23" customFormat="1" ht="14">
      <c r="C2" s="70"/>
      <c r="D2" s="174" t="s">
        <v>185</v>
      </c>
    </row>
    <row r="3" spans="4:4" ht="14">
      <c r="D3" s="174" t="s">
        <v>429</v>
      </c>
    </row>
    <row r="4" spans="4:4" ht="14">
      <c r="D4" s="174" t="s">
        <v>430</v>
      </c>
    </row>
    <row r="5" spans="3:4" s="23" customFormat="1" ht="14">
      <c r="C5" s="70"/>
      <c r="D5" s="70"/>
    </row>
    <row r="6" spans="3:4" s="94" customFormat="1" ht="14">
      <c r="C6" s="70"/>
      <c r="D6" s="70"/>
    </row>
    <row r="7" spans="1:4" ht="20">
      <c r="A7" s="7" t="s">
        <v>398</v>
      </c>
      <c r="B7" s="7"/>
      <c r="C7" s="7"/>
      <c r="D7" s="7"/>
    </row>
    <row r="8" spans="1:4" s="24" customFormat="1" ht="20">
      <c r="A8" s="7" t="s">
        <v>232</v>
      </c>
      <c r="B8" s="7"/>
      <c r="C8" s="7"/>
      <c r="D8" s="7"/>
    </row>
    <row r="9" spans="3:4" s="23" customFormat="1" ht="14">
      <c r="C9" s="130"/>
      <c r="D9" s="70"/>
    </row>
    <row r="10" spans="1:4" s="23" customFormat="1" ht="14">
      <c r="A10" s="26" t="s">
        <v>408</v>
      </c>
      <c r="B10" s="25" t="s">
        <v>406</v>
      </c>
      <c r="C10" s="148" t="s">
        <v>0</v>
      </c>
      <c r="D10" s="175" t="s">
        <v>397</v>
      </c>
    </row>
    <row r="11" spans="1:4" s="23" customFormat="1" ht="14">
      <c r="A11" s="28" t="s">
        <v>409</v>
      </c>
      <c r="B11" s="27" t="s">
        <v>407</v>
      </c>
      <c r="C11" s="87"/>
      <c r="D11" s="176" t="s">
        <v>235</v>
      </c>
    </row>
    <row r="12" spans="1:4" s="23" customFormat="1" ht="14">
      <c r="A12" s="6" t="s">
        <v>321</v>
      </c>
      <c r="B12" s="5"/>
      <c r="C12" s="4"/>
      <c r="D12" s="177" t="s">
        <v>405</v>
      </c>
    </row>
    <row r="13" spans="1:4" s="23" customFormat="1" ht="14">
      <c r="A13" s="69"/>
      <c r="B13" s="69"/>
      <c r="C13" s="131"/>
      <c r="D13" s="178"/>
    </row>
    <row r="14" spans="1:4" s="23" customFormat="1" ht="14">
      <c r="A14" s="29"/>
      <c r="B14" s="29"/>
      <c r="C14" s="117"/>
      <c r="D14" s="117"/>
    </row>
    <row r="15" spans="1:4" s="23" customFormat="1" ht="14">
      <c r="A15" s="29"/>
      <c r="B15" s="29"/>
      <c r="C15" s="117"/>
      <c r="D15" s="117"/>
    </row>
    <row r="16" spans="1:4" s="23" customFormat="1" ht="14">
      <c r="A16" s="29"/>
      <c r="B16" s="29"/>
      <c r="C16" s="117"/>
      <c r="D16" s="117"/>
    </row>
    <row r="17" spans="1:4" s="31" customFormat="1" ht="17.5">
      <c r="A17" s="1" t="s">
        <v>431</v>
      </c>
      <c r="B17" s="1"/>
      <c r="C17" s="1"/>
      <c r="D17" s="1"/>
    </row>
    <row r="18" spans="3:4" s="23" customFormat="1" ht="14">
      <c r="C18" s="70"/>
      <c r="D18" s="70"/>
    </row>
    <row r="19" spans="3:4" s="23" customFormat="1" ht="14">
      <c r="C19" s="70"/>
      <c r="D19" s="184"/>
    </row>
    <row r="20" spans="3:4" s="23" customFormat="1" ht="15.5">
      <c r="C20" s="70"/>
      <c r="D20" s="185"/>
    </row>
    <row r="21" spans="3:4" s="23" customFormat="1" ht="14">
      <c r="C21" s="70"/>
      <c r="D21" s="70"/>
    </row>
    <row r="22" spans="3:4" s="32" customFormat="1" ht="16.5">
      <c r="C22" s="132" t="s">
        <v>66</v>
      </c>
      <c r="D22" s="179">
        <f>SUM(D24:D27)</f>
        <v>1701795976</v>
      </c>
    </row>
    <row r="23" spans="3:4" s="19" customFormat="1" ht="14">
      <c r="C23" s="70"/>
      <c r="D23" s="71"/>
    </row>
    <row r="24" spans="3:4" s="31" customFormat="1" ht="15.5">
      <c r="C24" s="133" t="s">
        <v>319</v>
      </c>
      <c r="D24" s="99">
        <f>D76+D414+D448+D499+D623+turpinājums_14_33!D11+turpinājums_14_33!D26+turpinājums_14_33!D39+turpinājums_14_33!D413+turpinājums_14_33!D613+turpinājums_14_33!D631+turpinājums_14_33!D647+turpinājums_14_33!D692+turpinājums_14_33!D748</f>
        <v>1304371215</v>
      </c>
    </row>
    <row r="25" spans="3:4" s="33" customFormat="1" ht="15.5">
      <c r="C25" s="133" t="s">
        <v>210</v>
      </c>
      <c r="D25" s="99">
        <f>D77+D624+turpinājums_14_33!D40+turpinājums_14_33!D414+turpinājums_14_33!D632+turpinājums_14_33!D648+turpinājums_14_33!D27</f>
        <v>348400659</v>
      </c>
    </row>
    <row r="26" spans="3:4" s="31" customFormat="1" ht="15.5">
      <c r="C26" s="133" t="s">
        <v>403</v>
      </c>
      <c r="D26" s="99">
        <f>turpinājums_14_33!D41</f>
        <v>10649305</v>
      </c>
    </row>
    <row r="27" spans="3:4" s="31" customFormat="1" ht="15.5">
      <c r="C27" s="133" t="s">
        <v>404</v>
      </c>
      <c r="D27" s="99">
        <f>D78+D415+D449+D500+D625+turpinājums_14_33!D42+turpinājums_14_33!D415+turpinājums_14_33!D614+turpinājums_14_33!D633+turpinājums_14_33!D649+turpinājums_14_33!D693+turpinājums_14_33!D749+turpinājums_14_33!D12</f>
        <v>38374797</v>
      </c>
    </row>
    <row r="28" spans="3:4" s="23" customFormat="1" ht="14">
      <c r="C28" s="70"/>
      <c r="D28" s="71"/>
    </row>
    <row r="29" spans="3:4" s="23" customFormat="1" ht="14">
      <c r="C29" s="70"/>
      <c r="D29" s="71"/>
    </row>
    <row r="30" spans="3:4" s="23" customFormat="1" ht="14">
      <c r="C30" s="70"/>
      <c r="D30" s="71"/>
    </row>
    <row r="31" spans="3:4" s="34" customFormat="1" ht="16.5">
      <c r="C31" s="132" t="s">
        <v>432</v>
      </c>
      <c r="D31" s="179">
        <f>D33+D39+D40+D41+D42+D43+D44+D47</f>
        <v>1701795976</v>
      </c>
    </row>
    <row r="32" spans="3:4" s="35" customFormat="1" ht="11.5">
      <c r="C32" s="134"/>
      <c r="D32" s="180"/>
    </row>
    <row r="33" spans="1:4" s="33" customFormat="1" ht="15.5">
      <c r="A33" s="157"/>
      <c r="B33" s="157"/>
      <c r="C33" s="158" t="s">
        <v>412</v>
      </c>
      <c r="D33" s="99">
        <f>D80+D417+D451+D502+D627+turpinājums_14_33!D14+turpinājums_14_33!D29+turpinājums_14_33!D44+turpinājums_14_33!D417+turpinājums_14_33!D616+turpinājums_14_33!D635+turpinājums_14_33!D651+turpinājums_14_33!D695+turpinājums_14_33!D751</f>
        <v>590388942</v>
      </c>
    </row>
    <row r="34" spans="1:4" s="37" customFormat="1" ht="13">
      <c r="A34" s="55"/>
      <c r="B34" s="55"/>
      <c r="C34" s="138" t="s">
        <v>148</v>
      </c>
      <c r="D34" s="127">
        <f>turpinājums_14_33!D636+turpinājums_14_33!D418+turpinājums_14_33!D45</f>
        <v>225828326</v>
      </c>
    </row>
    <row r="35" spans="1:4" s="83" customFormat="1" ht="13">
      <c r="A35" s="156"/>
      <c r="B35" s="156"/>
      <c r="C35" s="181" t="s">
        <v>415</v>
      </c>
      <c r="D35" s="182">
        <f>D81+D418+D452+D503+D628+turpinājums_14_33!D15+turpinājums_14_33!D30+turpinājums_14_33!D46+turpinājums_14_33!D419+turpinājums_14_33!D617+turpinājums_14_33!D637+turpinājums_14_33!D652+turpinājums_14_33!D696+turpinājums_14_33!D752</f>
        <v>464550292</v>
      </c>
    </row>
    <row r="36" spans="1:4" s="83" customFormat="1" ht="13">
      <c r="A36" s="156"/>
      <c r="B36" s="156"/>
      <c r="C36" s="138" t="s">
        <v>209</v>
      </c>
      <c r="D36" s="127">
        <f>turpinājums_14_33!D47</f>
        <v>160161630</v>
      </c>
    </row>
    <row r="37" spans="1:4" s="83" customFormat="1" ht="13">
      <c r="A37" s="156"/>
      <c r="B37" s="156"/>
      <c r="C37" s="138" t="s">
        <v>128</v>
      </c>
      <c r="D37" s="127">
        <f>turpinājums_14_33!D48</f>
        <v>87472675</v>
      </c>
    </row>
    <row r="38" spans="1:4" s="83" customFormat="1" ht="13">
      <c r="A38" s="156"/>
      <c r="B38" s="156"/>
      <c r="C38" s="138" t="s">
        <v>208</v>
      </c>
      <c r="D38" s="127">
        <f>turpinājums_14_33!D49+turpinājums_14_33!D420+turpinājums_14_33!D638</f>
        <v>22381061</v>
      </c>
    </row>
    <row r="39" spans="1:4" s="33" customFormat="1" ht="15.5">
      <c r="A39" s="157"/>
      <c r="B39" s="157"/>
      <c r="C39" s="158" t="s">
        <v>413</v>
      </c>
      <c r="D39" s="99">
        <f>D82+D419+D453+D504+D629+turpinājums_14_33!D16+turpinājums_14_33!D31+turpinājums_14_33!D50+turpinājums_14_33!D421+turpinājums_14_33!D618+turpinājums_14_33!D639+turpinājums_14_33!D653+turpinājums_14_33!D697+turpinājums_14_33!D753</f>
        <v>308333621</v>
      </c>
    </row>
    <row r="40" spans="3:4" s="33" customFormat="1" ht="15.5">
      <c r="C40" s="135" t="s">
        <v>70</v>
      </c>
      <c r="D40" s="99">
        <f>D83+D454+D630+turpinājums_14_33!D51+turpinājums_14_33!D422+turpinājums_14_33!D619+turpinājums_14_33!D754</f>
        <v>177897954</v>
      </c>
    </row>
    <row r="41" spans="3:4" s="33" customFormat="1" ht="15.5">
      <c r="C41" s="135" t="s">
        <v>73</v>
      </c>
      <c r="D41" s="99">
        <f>D84</f>
        <v>41074953</v>
      </c>
    </row>
    <row r="42" spans="1:4" s="33" customFormat="1" ht="15.5">
      <c r="A42" s="159"/>
      <c r="B42" s="159"/>
      <c r="C42" s="135" t="s">
        <v>410</v>
      </c>
      <c r="D42" s="99">
        <f>D85+D420+D455+D505+D631+turpinājums_14_33!D17+turpinājums_14_33!D52+turpinājums_14_33!D423+turpinājums_14_33!D620+turpinājums_14_33!D640+turpinājums_14_33!D654+turpinājums_14_33!D698+turpinājums_14_33!D755</f>
        <v>299667325</v>
      </c>
    </row>
    <row r="43" spans="1:4" s="33" customFormat="1" ht="15.5">
      <c r="A43" s="157"/>
      <c r="B43" s="157"/>
      <c r="C43" s="135" t="s">
        <v>418</v>
      </c>
      <c r="D43" s="99">
        <f>D86+D421+D632+turpinājums_14_33!D32+turpinājums_14_33!D53+turpinājums_14_33!D424+D506</f>
        <v>140586726</v>
      </c>
    </row>
    <row r="44" spans="1:4" s="33" customFormat="1" ht="15.5">
      <c r="A44" s="157"/>
      <c r="B44" s="157"/>
      <c r="C44" s="133" t="s">
        <v>417</v>
      </c>
      <c r="D44" s="99">
        <f>D45+D46</f>
        <v>143639371</v>
      </c>
    </row>
    <row r="45" spans="3:4" s="83" customFormat="1" ht="13">
      <c r="C45" s="153" t="s">
        <v>416</v>
      </c>
      <c r="D45" s="127">
        <f>D88+turpinājums_14_33!D621+turpinājums_14_33!D54</f>
        <v>6297927</v>
      </c>
    </row>
    <row r="46" spans="3:4" s="83" customFormat="1" ht="13">
      <c r="C46" s="153" t="s">
        <v>50</v>
      </c>
      <c r="D46" s="127">
        <f>D89</f>
        <v>137341444</v>
      </c>
    </row>
    <row r="47" spans="3:4" s="33" customFormat="1" ht="15.5">
      <c r="C47" s="135" t="s">
        <v>411</v>
      </c>
      <c r="D47" s="99">
        <f>D90+D456</f>
        <v>207084</v>
      </c>
    </row>
    <row r="48" spans="3:4" s="103" customFormat="1" ht="10.5">
      <c r="C48" s="102"/>
      <c r="D48" s="109"/>
    </row>
    <row r="49" spans="3:4" s="103" customFormat="1" ht="10.5">
      <c r="C49" s="102"/>
      <c r="D49" s="109"/>
    </row>
    <row r="50" spans="3:4" s="103" customFormat="1" ht="10.5">
      <c r="C50" s="102"/>
      <c r="D50" s="109"/>
    </row>
    <row r="51" spans="3:4" s="103" customFormat="1" ht="10.5">
      <c r="C51" s="102"/>
      <c r="D51" s="109"/>
    </row>
    <row r="52" spans="3:4" s="103" customFormat="1" ht="10.5">
      <c r="C52" s="102"/>
      <c r="D52" s="109"/>
    </row>
    <row r="53" spans="3:4" s="103" customFormat="1" ht="10.5">
      <c r="C53" s="102"/>
      <c r="D53" s="109"/>
    </row>
    <row r="54" spans="3:4" s="38" customFormat="1" ht="10.5">
      <c r="C54" s="102"/>
      <c r="D54" s="109"/>
    </row>
    <row r="55" spans="3:4" s="38" customFormat="1" ht="10.5">
      <c r="C55" s="102"/>
      <c r="D55" s="109"/>
    </row>
    <row r="56" spans="3:4" s="103" customFormat="1" ht="10.5">
      <c r="C56" s="102"/>
      <c r="D56" s="109"/>
    </row>
    <row r="57" spans="3:4" s="103" customFormat="1" ht="10.5">
      <c r="C57" s="102"/>
      <c r="D57" s="109"/>
    </row>
    <row r="58" spans="3:4" s="103" customFormat="1" ht="10.5">
      <c r="C58" s="102"/>
      <c r="D58" s="109"/>
    </row>
    <row r="59" spans="3:4" s="38" customFormat="1" ht="10.5">
      <c r="C59" s="102"/>
      <c r="D59" s="109"/>
    </row>
    <row r="60" spans="3:4" s="38" customFormat="1" ht="10.5">
      <c r="C60" s="102"/>
      <c r="D60" s="109"/>
    </row>
    <row r="61" spans="3:4" s="38" customFormat="1" ht="10.5">
      <c r="C61" s="102"/>
      <c r="D61" s="109"/>
    </row>
    <row r="62" spans="3:4" s="38" customFormat="1" ht="10.5">
      <c r="C62" s="102"/>
      <c r="D62" s="109"/>
    </row>
    <row r="63" spans="3:4" s="103" customFormat="1" ht="10.5">
      <c r="C63" s="102"/>
      <c r="D63" s="109"/>
    </row>
    <row r="64" spans="3:4" s="103" customFormat="1" ht="10.5">
      <c r="C64" s="102"/>
      <c r="D64" s="109"/>
    </row>
    <row r="65" spans="3:4" s="38" customFormat="1" ht="10.5">
      <c r="C65" s="102"/>
      <c r="D65" s="109"/>
    </row>
    <row r="66" spans="3:4" s="38" customFormat="1" ht="10.5">
      <c r="C66" s="102"/>
      <c r="D66" s="109"/>
    </row>
    <row r="67" spans="3:4" s="103" customFormat="1" ht="10.5">
      <c r="C67" s="102"/>
      <c r="D67" s="109"/>
    </row>
    <row r="68" spans="3:4" s="103" customFormat="1" ht="10.5">
      <c r="C68" s="102"/>
      <c r="D68" s="109"/>
    </row>
    <row r="69" spans="3:4" s="103" customFormat="1" ht="10.5">
      <c r="C69" s="102"/>
      <c r="D69" s="109"/>
    </row>
    <row r="70" spans="3:4" s="38" customFormat="1" ht="10.5">
      <c r="C70" s="102"/>
      <c r="D70" s="109"/>
    </row>
    <row r="71" spans="3:4" s="38" customFormat="1" ht="10.5">
      <c r="C71" s="102"/>
      <c r="D71" s="109"/>
    </row>
    <row r="72" spans="3:4" s="24" customFormat="1" ht="17.5">
      <c r="C72" s="81" t="s">
        <v>266</v>
      </c>
      <c r="D72" s="124"/>
    </row>
    <row r="73" spans="3:4" s="24" customFormat="1" ht="17.5">
      <c r="C73" s="81" t="s">
        <v>267</v>
      </c>
      <c r="D73" s="124"/>
    </row>
    <row r="74" spans="1:4" s="38" customFormat="1" ht="10.5">
      <c r="A74" s="40"/>
      <c r="B74" s="40"/>
      <c r="C74" s="136"/>
      <c r="D74" s="109"/>
    </row>
    <row r="75" spans="3:4" s="12" customFormat="1" ht="15">
      <c r="C75" s="79" t="s">
        <v>51</v>
      </c>
      <c r="D75" s="121">
        <f>SUM(D76:D78)</f>
        <v>675788502</v>
      </c>
    </row>
    <row r="76" spans="3:4" s="94" customFormat="1" ht="14">
      <c r="C76" s="70" t="s">
        <v>320</v>
      </c>
      <c r="D76" s="71">
        <f>D97+D143+D155+D167+D176+D184+D233+D251+D280+D304+D347+D357+D367+D376+D397+D243+D259+D313+D295+D223+D321+D211+D329+D196+D387</f>
        <v>582773000</v>
      </c>
    </row>
    <row r="77" spans="3:4" s="94" customFormat="1" ht="14">
      <c r="C77" s="70" t="s">
        <v>149</v>
      </c>
      <c r="D77" s="71">
        <f>D224+D398+D168+D281</f>
        <v>88192863</v>
      </c>
    </row>
    <row r="78" spans="3:4" s="94" customFormat="1" ht="14">
      <c r="C78" s="70" t="s">
        <v>401</v>
      </c>
      <c r="D78" s="71">
        <f>D98+D399</f>
        <v>4822639</v>
      </c>
    </row>
    <row r="79" spans="3:4" s="12" customFormat="1" ht="15">
      <c r="C79" s="79" t="s">
        <v>1</v>
      </c>
      <c r="D79" s="121">
        <f>D80+D82+D83+D84+D85+D86+D87+D90</f>
        <v>675788502</v>
      </c>
    </row>
    <row r="80" spans="1:4" s="94" customFormat="1" ht="14">
      <c r="A80" s="93"/>
      <c r="B80" s="93"/>
      <c r="C80" s="152" t="s">
        <v>412</v>
      </c>
      <c r="D80" s="71">
        <f>D100+D157+D186+D213+D245+D349+D401</f>
        <v>37081027</v>
      </c>
    </row>
    <row r="81" spans="1:4" s="83" customFormat="1" ht="13">
      <c r="A81" s="150"/>
      <c r="B81" s="150"/>
      <c r="C81" s="153" t="s">
        <v>414</v>
      </c>
      <c r="D81" s="151">
        <f>D101+D158+D187+D214+D350+D402</f>
        <v>23860105</v>
      </c>
    </row>
    <row r="82" spans="1:4" s="94" customFormat="1" ht="14">
      <c r="A82" s="93"/>
      <c r="B82" s="93"/>
      <c r="C82" s="152" t="s">
        <v>413</v>
      </c>
      <c r="D82" s="71">
        <f>D102+D145+D159+D188+D215+D226+D235+D283+D306+D331+D351+D378+D389+D403</f>
        <v>36692624</v>
      </c>
    </row>
    <row r="83" spans="3:4" s="94" customFormat="1" ht="14">
      <c r="C83" s="70" t="s">
        <v>70</v>
      </c>
      <c r="D83" s="71">
        <f>D178+D198+D216+D297+D332+D170</f>
        <v>158174977</v>
      </c>
    </row>
    <row r="84" spans="3:4" s="94" customFormat="1" ht="14">
      <c r="C84" s="70" t="s">
        <v>73</v>
      </c>
      <c r="D84" s="71">
        <f>D236</f>
        <v>41074953</v>
      </c>
    </row>
    <row r="85" spans="1:4" s="94" customFormat="1" ht="14">
      <c r="A85" s="149"/>
      <c r="B85" s="149"/>
      <c r="C85" s="70" t="s">
        <v>410</v>
      </c>
      <c r="D85" s="71">
        <f>D103+D160+D189+D227+D323+D333+D359+D369+D380+D390+D404</f>
        <v>263853818</v>
      </c>
    </row>
    <row r="86" spans="1:4" s="94" customFormat="1" ht="14">
      <c r="A86" s="93"/>
      <c r="B86" s="93"/>
      <c r="C86" s="70" t="s">
        <v>418</v>
      </c>
      <c r="D86" s="71">
        <f>D104+D161+D261+D287+D315+D405</f>
        <v>397773</v>
      </c>
    </row>
    <row r="87" spans="1:4" s="94" customFormat="1" ht="14">
      <c r="A87" s="93"/>
      <c r="B87" s="93"/>
      <c r="C87" s="173" t="s">
        <v>417</v>
      </c>
      <c r="D87" s="71">
        <f>D88+D89</f>
        <v>138473330</v>
      </c>
    </row>
    <row r="88" spans="3:4" s="143" customFormat="1" ht="13">
      <c r="C88" s="144" t="s">
        <v>416</v>
      </c>
      <c r="D88" s="151">
        <f>D217+D406</f>
        <v>1131886</v>
      </c>
    </row>
    <row r="89" spans="3:4" s="143" customFormat="1" ht="13">
      <c r="C89" s="144" t="s">
        <v>50</v>
      </c>
      <c r="D89" s="151">
        <f>D253</f>
        <v>137341444</v>
      </c>
    </row>
    <row r="90" spans="3:4" s="94" customFormat="1" ht="14">
      <c r="C90" s="70" t="s">
        <v>411</v>
      </c>
      <c r="D90" s="71">
        <f>D407</f>
        <v>40000</v>
      </c>
    </row>
    <row r="91" spans="3:4" s="103" customFormat="1" ht="10.5">
      <c r="C91" s="102"/>
      <c r="D91" s="109"/>
    </row>
    <row r="92" spans="3:4" s="103" customFormat="1" ht="10.5">
      <c r="C92" s="102"/>
      <c r="D92" s="109"/>
    </row>
    <row r="93" spans="1:4" s="12" customFormat="1" ht="15">
      <c r="A93" s="46" t="s">
        <v>10</v>
      </c>
      <c r="B93" s="11" t="s">
        <v>11</v>
      </c>
      <c r="C93" s="79" t="s">
        <v>233</v>
      </c>
      <c r="D93" s="121"/>
    </row>
    <row r="94" spans="1:4" s="12" customFormat="1" ht="15">
      <c r="A94" s="9" t="s">
        <v>323</v>
      </c>
      <c r="B94" s="9"/>
      <c r="C94" s="79" t="s">
        <v>265</v>
      </c>
      <c r="D94" s="121"/>
    </row>
    <row r="95" spans="1:4" s="104" customFormat="1" ht="10.5">
      <c r="A95" s="59"/>
      <c r="B95" s="59"/>
      <c r="C95" s="105"/>
      <c r="D95" s="122"/>
    </row>
    <row r="96" spans="3:4" s="14" customFormat="1" ht="14">
      <c r="C96" s="68" t="s">
        <v>51</v>
      </c>
      <c r="D96" s="98">
        <f>SUM(D97:D98)</f>
        <v>31704569</v>
      </c>
    </row>
    <row r="97" spans="3:4" s="94" customFormat="1" ht="14">
      <c r="C97" s="70" t="s">
        <v>320</v>
      </c>
      <c r="D97" s="71">
        <f>D108+D120+D131</f>
        <v>31504628</v>
      </c>
    </row>
    <row r="98" spans="3:4" s="94" customFormat="1" ht="14">
      <c r="C98" s="70" t="s">
        <v>401</v>
      </c>
      <c r="D98" s="71">
        <f>D109</f>
        <v>199941</v>
      </c>
    </row>
    <row r="99" spans="3:4" s="14" customFormat="1" ht="14">
      <c r="C99" s="68" t="s">
        <v>1</v>
      </c>
      <c r="D99" s="98">
        <f>D100+D102+D103+D104</f>
        <v>31704569</v>
      </c>
    </row>
    <row r="100" spans="1:4" s="94" customFormat="1" ht="14">
      <c r="A100" s="93"/>
      <c r="B100" s="93"/>
      <c r="C100" s="152" t="s">
        <v>412</v>
      </c>
      <c r="D100" s="71">
        <f>D111+D122+D133</f>
        <v>25158310</v>
      </c>
    </row>
    <row r="101" spans="1:4" s="83" customFormat="1" ht="13">
      <c r="A101" s="150"/>
      <c r="B101" s="150"/>
      <c r="C101" s="153" t="s">
        <v>414</v>
      </c>
      <c r="D101" s="127">
        <f>D112+D123+D134</f>
        <v>19398952</v>
      </c>
    </row>
    <row r="102" spans="1:4" s="94" customFormat="1" ht="14">
      <c r="A102" s="93"/>
      <c r="B102" s="93"/>
      <c r="C102" s="152" t="s">
        <v>413</v>
      </c>
      <c r="D102" s="71">
        <f>D113+D124+D135</f>
        <v>6118463</v>
      </c>
    </row>
    <row r="103" spans="1:4" s="94" customFormat="1" ht="14">
      <c r="A103" s="149"/>
      <c r="B103" s="149"/>
      <c r="C103" s="70" t="s">
        <v>410</v>
      </c>
      <c r="D103" s="71">
        <f>D114+D125</f>
        <v>422111</v>
      </c>
    </row>
    <row r="104" spans="1:4" s="94" customFormat="1" ht="14">
      <c r="A104" s="93"/>
      <c r="B104" s="93"/>
      <c r="C104" s="70" t="s">
        <v>418</v>
      </c>
      <c r="D104" s="71">
        <f>D115+D126</f>
        <v>5685</v>
      </c>
    </row>
    <row r="105" spans="2:4" s="21" customFormat="1" ht="13">
      <c r="B105" s="37" t="s">
        <v>242</v>
      </c>
      <c r="C105" s="102"/>
      <c r="D105" s="109"/>
    </row>
    <row r="106" spans="1:4" s="162" customFormat="1" ht="13.5">
      <c r="A106" s="156" t="s">
        <v>10</v>
      </c>
      <c r="B106" s="84" t="s">
        <v>11</v>
      </c>
      <c r="C106" s="160" t="s">
        <v>233</v>
      </c>
      <c r="D106" s="161"/>
    </row>
    <row r="107" spans="1:4" s="162" customFormat="1" ht="13.5">
      <c r="A107" s="3" t="s">
        <v>323</v>
      </c>
      <c r="B107" s="3"/>
      <c r="C107" s="160" t="s">
        <v>51</v>
      </c>
      <c r="D107" s="161">
        <f>SUM(D108:D109)</f>
        <v>15504480</v>
      </c>
    </row>
    <row r="108" spans="1:4" s="83" customFormat="1" ht="13">
      <c r="A108" s="156"/>
      <c r="C108" s="163" t="s">
        <v>320</v>
      </c>
      <c r="D108" s="127">
        <v>15304539</v>
      </c>
    </row>
    <row r="109" spans="1:4" s="83" customFormat="1" ht="13">
      <c r="A109" s="156"/>
      <c r="C109" s="163" t="s">
        <v>401</v>
      </c>
      <c r="D109" s="127">
        <v>199941</v>
      </c>
    </row>
    <row r="110" spans="1:4" s="162" customFormat="1" ht="13.5">
      <c r="A110" s="164"/>
      <c r="C110" s="160" t="s">
        <v>1</v>
      </c>
      <c r="D110" s="161">
        <f>D111+D113+D114+D115</f>
        <v>15504480</v>
      </c>
    </row>
    <row r="111" spans="1:4" s="83" customFormat="1" ht="13">
      <c r="A111" s="156"/>
      <c r="B111" s="156"/>
      <c r="C111" s="165" t="s">
        <v>412</v>
      </c>
      <c r="D111" s="127">
        <v>11011100</v>
      </c>
    </row>
    <row r="112" spans="1:4" s="83" customFormat="1" ht="13">
      <c r="A112" s="156"/>
      <c r="B112" s="156"/>
      <c r="C112" s="138" t="s">
        <v>414</v>
      </c>
      <c r="D112" s="127">
        <v>8499528</v>
      </c>
    </row>
    <row r="113" spans="1:4" s="83" customFormat="1" ht="13">
      <c r="A113" s="156"/>
      <c r="B113" s="156"/>
      <c r="C113" s="165" t="s">
        <v>413</v>
      </c>
      <c r="D113" s="127">
        <v>4141469</v>
      </c>
    </row>
    <row r="114" spans="1:4" s="83" customFormat="1" ht="13">
      <c r="A114" s="156"/>
      <c r="B114" s="156"/>
      <c r="C114" s="163" t="s">
        <v>410</v>
      </c>
      <c r="D114" s="127">
        <v>349311</v>
      </c>
    </row>
    <row r="115" spans="1:4" s="83" customFormat="1" ht="13">
      <c r="A115" s="156"/>
      <c r="B115" s="156"/>
      <c r="C115" s="166" t="s">
        <v>418</v>
      </c>
      <c r="D115" s="127">
        <v>2600</v>
      </c>
    </row>
    <row r="116" spans="1:4" s="61" customFormat="1" ht="10.5">
      <c r="A116" s="59"/>
      <c r="C116" s="139"/>
      <c r="D116" s="125"/>
    </row>
    <row r="117" spans="1:4" s="61" customFormat="1" ht="10.5">
      <c r="A117" s="59"/>
      <c r="C117" s="139"/>
      <c r="D117" s="125"/>
    </row>
    <row r="118" spans="1:4" s="162" customFormat="1" ht="13.5">
      <c r="A118" s="156" t="s">
        <v>10</v>
      </c>
      <c r="B118" s="84" t="s">
        <v>11</v>
      </c>
      <c r="C118" s="160" t="s">
        <v>264</v>
      </c>
      <c r="D118" s="161"/>
    </row>
    <row r="119" spans="1:4" s="162" customFormat="1" ht="13.5">
      <c r="A119" s="3" t="s">
        <v>323</v>
      </c>
      <c r="B119" s="3"/>
      <c r="C119" s="160" t="s">
        <v>51</v>
      </c>
      <c r="D119" s="161">
        <f>SUM(D120:D120)</f>
        <v>12524896</v>
      </c>
    </row>
    <row r="120" spans="1:4" s="83" customFormat="1" ht="13">
      <c r="A120" s="156"/>
      <c r="C120" s="163" t="s">
        <v>320</v>
      </c>
      <c r="D120" s="127">
        <v>12524896</v>
      </c>
    </row>
    <row r="121" spans="1:4" s="162" customFormat="1" ht="13.5">
      <c r="A121" s="164"/>
      <c r="C121" s="160" t="s">
        <v>1</v>
      </c>
      <c r="D121" s="161">
        <f>D122+D124+D125+D126</f>
        <v>12524896</v>
      </c>
    </row>
    <row r="122" spans="1:4" s="83" customFormat="1" ht="13">
      <c r="A122" s="156"/>
      <c r="B122" s="156"/>
      <c r="C122" s="165" t="s">
        <v>412</v>
      </c>
      <c r="D122" s="127">
        <v>10501547</v>
      </c>
    </row>
    <row r="123" spans="1:4" s="83" customFormat="1" ht="13">
      <c r="A123" s="156"/>
      <c r="B123" s="156"/>
      <c r="C123" s="138" t="s">
        <v>414</v>
      </c>
      <c r="D123" s="127">
        <v>8073720</v>
      </c>
    </row>
    <row r="124" spans="1:4" s="83" customFormat="1" ht="13">
      <c r="A124" s="156"/>
      <c r="B124" s="156"/>
      <c r="C124" s="165" t="s">
        <v>413</v>
      </c>
      <c r="D124" s="127">
        <v>1947464</v>
      </c>
    </row>
    <row r="125" spans="1:4" s="83" customFormat="1" ht="13">
      <c r="A125" s="156"/>
      <c r="B125" s="156"/>
      <c r="C125" s="163" t="s">
        <v>410</v>
      </c>
      <c r="D125" s="127">
        <v>72800</v>
      </c>
    </row>
    <row r="126" spans="1:4" s="83" customFormat="1" ht="13">
      <c r="A126" s="156"/>
      <c r="B126" s="156"/>
      <c r="C126" s="166" t="s">
        <v>418</v>
      </c>
      <c r="D126" s="127">
        <v>3085</v>
      </c>
    </row>
    <row r="127" spans="1:4" s="103" customFormat="1" ht="10.5">
      <c r="A127" s="100"/>
      <c r="C127" s="102"/>
      <c r="D127" s="109"/>
    </row>
    <row r="128" spans="1:4" s="103" customFormat="1" ht="10.5">
      <c r="A128" s="100"/>
      <c r="C128" s="102"/>
      <c r="D128" s="109"/>
    </row>
    <row r="129" spans="1:4" s="85" customFormat="1" ht="13.5">
      <c r="A129" s="89" t="s">
        <v>10</v>
      </c>
      <c r="B129" s="84" t="s">
        <v>11</v>
      </c>
      <c r="C129" s="137" t="s">
        <v>380</v>
      </c>
      <c r="D129" s="126"/>
    </row>
    <row r="130" spans="1:4" s="162" customFormat="1" ht="13.5">
      <c r="A130" s="2" t="s">
        <v>323</v>
      </c>
      <c r="B130" s="2"/>
      <c r="C130" s="160" t="s">
        <v>51</v>
      </c>
      <c r="D130" s="161">
        <f>SUM(D131:D131)</f>
        <v>3675193</v>
      </c>
    </row>
    <row r="131" spans="1:4" s="83" customFormat="1" ht="13">
      <c r="A131" s="156"/>
      <c r="C131" s="163" t="s">
        <v>320</v>
      </c>
      <c r="D131" s="127">
        <v>3675193</v>
      </c>
    </row>
    <row r="132" spans="1:4" s="162" customFormat="1" ht="13.5">
      <c r="A132" s="164"/>
      <c r="C132" s="160" t="s">
        <v>1</v>
      </c>
      <c r="D132" s="161">
        <f>D133+D135</f>
        <v>3675193</v>
      </c>
    </row>
    <row r="133" spans="1:4" s="83" customFormat="1" ht="13">
      <c r="A133" s="156"/>
      <c r="B133" s="156"/>
      <c r="C133" s="165" t="s">
        <v>412</v>
      </c>
      <c r="D133" s="127">
        <v>3645663</v>
      </c>
    </row>
    <row r="134" spans="1:4" s="83" customFormat="1" ht="13">
      <c r="A134" s="156"/>
      <c r="B134" s="156"/>
      <c r="C134" s="138" t="s">
        <v>414</v>
      </c>
      <c r="D134" s="127">
        <v>2825704</v>
      </c>
    </row>
    <row r="135" spans="1:4" s="83" customFormat="1" ht="13">
      <c r="A135" s="156"/>
      <c r="B135" s="156"/>
      <c r="C135" s="165" t="s">
        <v>413</v>
      </c>
      <c r="D135" s="127">
        <v>29530</v>
      </c>
    </row>
    <row r="136" spans="1:4" s="38" customFormat="1" ht="10.5">
      <c r="A136" s="52"/>
      <c r="C136" s="102"/>
      <c r="D136" s="109"/>
    </row>
    <row r="137" spans="1:4" s="38" customFormat="1" ht="10.5">
      <c r="A137" s="52"/>
      <c r="C137" s="102"/>
      <c r="D137" s="109"/>
    </row>
    <row r="138" spans="1:4" s="103" customFormat="1" ht="10.5">
      <c r="A138" s="100"/>
      <c r="C138" s="102"/>
      <c r="D138" s="109"/>
    </row>
    <row r="139" spans="1:4" s="103" customFormat="1" ht="10.5">
      <c r="A139" s="100"/>
      <c r="C139" s="102"/>
      <c r="D139" s="109"/>
    </row>
    <row r="140" spans="1:4" s="37" customFormat="1" ht="15">
      <c r="A140" s="46" t="s">
        <v>113</v>
      </c>
      <c r="B140" s="11" t="s">
        <v>89</v>
      </c>
      <c r="C140" s="79" t="s">
        <v>114</v>
      </c>
      <c r="D140" s="66"/>
    </row>
    <row r="141" spans="1:4" s="38" customFormat="1" ht="14">
      <c r="A141" s="9" t="s">
        <v>346</v>
      </c>
      <c r="B141" s="9"/>
      <c r="C141" s="105"/>
      <c r="D141" s="109"/>
    </row>
    <row r="142" spans="3:4" s="42" customFormat="1" ht="14">
      <c r="C142" s="68" t="s">
        <v>51</v>
      </c>
      <c r="D142" s="98">
        <f>D143</f>
        <v>541144</v>
      </c>
    </row>
    <row r="143" spans="1:4" s="94" customFormat="1" ht="14">
      <c r="A143" s="93"/>
      <c r="B143" s="44"/>
      <c r="C143" s="70" t="s">
        <v>320</v>
      </c>
      <c r="D143" s="71">
        <v>541144</v>
      </c>
    </row>
    <row r="144" spans="1:4" s="42" customFormat="1" ht="14">
      <c r="A144" s="44"/>
      <c r="B144" s="43"/>
      <c r="C144" s="68" t="s">
        <v>1</v>
      </c>
      <c r="D144" s="98">
        <f>D145</f>
        <v>541144</v>
      </c>
    </row>
    <row r="145" spans="1:4" s="94" customFormat="1" ht="14">
      <c r="A145" s="93"/>
      <c r="B145" s="44"/>
      <c r="C145" s="152" t="s">
        <v>413</v>
      </c>
      <c r="D145" s="71">
        <f>SUM(D146:D149)</f>
        <v>541144</v>
      </c>
    </row>
    <row r="146" spans="1:4" ht="13">
      <c r="A146" s="55"/>
      <c r="B146" s="41"/>
      <c r="C146" s="74" t="s">
        <v>165</v>
      </c>
      <c r="D146" s="67">
        <v>30000</v>
      </c>
    </row>
    <row r="147" spans="1:4" ht="13">
      <c r="A147" s="55"/>
      <c r="B147" s="41"/>
      <c r="C147" s="74" t="s">
        <v>172</v>
      </c>
      <c r="D147" s="67">
        <v>71144</v>
      </c>
    </row>
    <row r="148" spans="1:4" ht="13">
      <c r="A148" s="55"/>
      <c r="B148" s="41"/>
      <c r="C148" s="74" t="s">
        <v>186</v>
      </c>
      <c r="D148" s="67">
        <v>40000</v>
      </c>
    </row>
    <row r="149" spans="1:4" ht="13">
      <c r="A149" s="55"/>
      <c r="B149" s="41"/>
      <c r="C149" s="74" t="s">
        <v>234</v>
      </c>
      <c r="D149" s="67">
        <v>400000</v>
      </c>
    </row>
    <row r="150" spans="1:4" s="21" customFormat="1" ht="10.5">
      <c r="A150" s="52"/>
      <c r="C150" s="102"/>
      <c r="D150" s="109"/>
    </row>
    <row r="151" spans="1:4" s="103" customFormat="1" ht="10.5">
      <c r="A151" s="100"/>
      <c r="C151" s="102"/>
      <c r="D151" s="109"/>
    </row>
    <row r="152" spans="1:4" s="37" customFormat="1" ht="15">
      <c r="A152" s="46" t="s">
        <v>116</v>
      </c>
      <c r="B152" s="112"/>
      <c r="C152" s="79" t="s">
        <v>191</v>
      </c>
      <c r="D152" s="121"/>
    </row>
    <row r="153" spans="1:4" s="38" customFormat="1" ht="14">
      <c r="A153" s="8" t="s">
        <v>347</v>
      </c>
      <c r="B153" s="8"/>
      <c r="C153" s="105"/>
      <c r="D153" s="122"/>
    </row>
    <row r="154" spans="3:4" s="37" customFormat="1" ht="14">
      <c r="C154" s="68" t="s">
        <v>51</v>
      </c>
      <c r="D154" s="98">
        <f>SUM(D155:D155)</f>
        <v>4879912</v>
      </c>
    </row>
    <row r="155" spans="1:4" s="94" customFormat="1" ht="14">
      <c r="A155" s="93"/>
      <c r="C155" s="70" t="s">
        <v>320</v>
      </c>
      <c r="D155" s="71">
        <v>4879912</v>
      </c>
    </row>
    <row r="156" spans="1:4" s="37" customFormat="1" ht="14">
      <c r="A156" s="44"/>
      <c r="B156" s="14"/>
      <c r="C156" s="68" t="s">
        <v>1</v>
      </c>
      <c r="D156" s="98">
        <f>D157+D159+D160+D161</f>
        <v>4879912</v>
      </c>
    </row>
    <row r="157" spans="1:4" s="94" customFormat="1" ht="14">
      <c r="A157" s="93"/>
      <c r="B157" s="93"/>
      <c r="C157" s="152" t="s">
        <v>412</v>
      </c>
      <c r="D157" s="71">
        <v>14126</v>
      </c>
    </row>
    <row r="158" spans="1:4" s="83" customFormat="1" ht="13">
      <c r="A158" s="150"/>
      <c r="B158" s="150"/>
      <c r="C158" s="153" t="s">
        <v>414</v>
      </c>
      <c r="D158" s="127">
        <v>11383</v>
      </c>
    </row>
    <row r="159" spans="1:4" s="94" customFormat="1" ht="14">
      <c r="A159" s="93"/>
      <c r="B159" s="93"/>
      <c r="C159" s="152" t="s">
        <v>413</v>
      </c>
      <c r="D159" s="71">
        <v>1990125</v>
      </c>
    </row>
    <row r="160" spans="1:4" s="94" customFormat="1" ht="14">
      <c r="A160" s="149"/>
      <c r="B160" s="149"/>
      <c r="C160" s="70" t="s">
        <v>410</v>
      </c>
      <c r="D160" s="71">
        <v>2860661</v>
      </c>
    </row>
    <row r="161" spans="1:4" s="94" customFormat="1" ht="14">
      <c r="A161" s="93"/>
      <c r="C161" s="70" t="s">
        <v>418</v>
      </c>
      <c r="D161" s="71">
        <v>15000</v>
      </c>
    </row>
    <row r="162" spans="1:4" s="21" customFormat="1" ht="10.5">
      <c r="A162" s="52"/>
      <c r="C162" s="102"/>
      <c r="D162" s="109"/>
    </row>
    <row r="163" spans="1:4" s="103" customFormat="1" ht="10.5">
      <c r="A163" s="100"/>
      <c r="C163" s="102"/>
      <c r="D163" s="109"/>
    </row>
    <row r="164" spans="1:4" ht="15">
      <c r="A164" s="46" t="s">
        <v>53</v>
      </c>
      <c r="B164" s="11" t="s">
        <v>88</v>
      </c>
      <c r="C164" s="79" t="s">
        <v>192</v>
      </c>
      <c r="D164" s="121"/>
    </row>
    <row r="165" spans="1:4" s="38" customFormat="1" ht="14">
      <c r="A165" s="9" t="s">
        <v>336</v>
      </c>
      <c r="B165" s="9"/>
      <c r="C165" s="105"/>
      <c r="D165" s="122"/>
    </row>
    <row r="166" spans="3:4" ht="14">
      <c r="C166" s="68" t="s">
        <v>51</v>
      </c>
      <c r="D166" s="98">
        <f>SUM(D167:D168)</f>
        <v>153392412</v>
      </c>
    </row>
    <row r="167" spans="1:4" s="94" customFormat="1" ht="14">
      <c r="A167" s="93"/>
      <c r="B167" s="44"/>
      <c r="C167" s="70" t="s">
        <v>320</v>
      </c>
      <c r="D167" s="71">
        <v>142248670</v>
      </c>
    </row>
    <row r="168" spans="1:4" s="94" customFormat="1" ht="14">
      <c r="A168" s="93"/>
      <c r="B168" s="44"/>
      <c r="C168" s="70" t="s">
        <v>149</v>
      </c>
      <c r="D168" s="71">
        <v>11143742</v>
      </c>
    </row>
    <row r="169" spans="1:4" ht="14">
      <c r="A169" s="44"/>
      <c r="B169" s="44"/>
      <c r="C169" s="68" t="s">
        <v>1</v>
      </c>
      <c r="D169" s="98">
        <f>D170</f>
        <v>153392412</v>
      </c>
    </row>
    <row r="170" spans="1:4" s="94" customFormat="1" ht="14">
      <c r="A170" s="93"/>
      <c r="B170" s="44"/>
      <c r="C170" s="70" t="s">
        <v>227</v>
      </c>
      <c r="D170" s="71">
        <v>153392412</v>
      </c>
    </row>
    <row r="171" spans="1:4" s="21" customFormat="1" ht="10.5">
      <c r="A171" s="52"/>
      <c r="C171" s="102"/>
      <c r="D171" s="109"/>
    </row>
    <row r="172" spans="1:4" s="103" customFormat="1" ht="10.5">
      <c r="A172" s="100"/>
      <c r="C172" s="102"/>
      <c r="D172" s="109"/>
    </row>
    <row r="173" spans="1:4" ht="15">
      <c r="A173" s="46" t="s">
        <v>12</v>
      </c>
      <c r="B173" s="11" t="s">
        <v>74</v>
      </c>
      <c r="C173" s="79" t="s">
        <v>178</v>
      </c>
      <c r="D173" s="121"/>
    </row>
    <row r="174" spans="1:4" s="38" customFormat="1" ht="14">
      <c r="A174" s="9" t="s">
        <v>348</v>
      </c>
      <c r="B174" s="9"/>
      <c r="C174" s="105"/>
      <c r="D174" s="122"/>
    </row>
    <row r="175" spans="3:4" ht="14">
      <c r="C175" s="68" t="s">
        <v>51</v>
      </c>
      <c r="D175" s="98">
        <f>D176</f>
        <v>1933409</v>
      </c>
    </row>
    <row r="176" spans="1:4" s="94" customFormat="1" ht="14">
      <c r="A176" s="93"/>
      <c r="C176" s="70" t="s">
        <v>320</v>
      </c>
      <c r="D176" s="71">
        <v>1933409</v>
      </c>
    </row>
    <row r="177" spans="1:4" ht="14">
      <c r="A177" s="44"/>
      <c r="B177" s="14"/>
      <c r="C177" s="68" t="s">
        <v>1</v>
      </c>
      <c r="D177" s="98">
        <f>D178</f>
        <v>1933409</v>
      </c>
    </row>
    <row r="178" spans="1:4" s="94" customFormat="1" ht="14">
      <c r="A178" s="93"/>
      <c r="C178" s="70" t="s">
        <v>70</v>
      </c>
      <c r="D178" s="71">
        <v>1933409</v>
      </c>
    </row>
    <row r="179" spans="1:4" s="38" customFormat="1" ht="10.5">
      <c r="A179" s="52"/>
      <c r="C179" s="102"/>
      <c r="D179" s="109"/>
    </row>
    <row r="180" spans="1:4" s="103" customFormat="1" ht="10.5">
      <c r="A180" s="100"/>
      <c r="C180" s="102"/>
      <c r="D180" s="109"/>
    </row>
    <row r="181" spans="1:4" s="37" customFormat="1" ht="15">
      <c r="A181" s="46" t="s">
        <v>118</v>
      </c>
      <c r="B181" s="11" t="s">
        <v>77</v>
      </c>
      <c r="C181" s="79" t="s">
        <v>107</v>
      </c>
      <c r="D181" s="121"/>
    </row>
    <row r="182" spans="1:4" s="38" customFormat="1" ht="14">
      <c r="A182" s="9" t="s">
        <v>349</v>
      </c>
      <c r="B182" s="9"/>
      <c r="C182" s="105"/>
      <c r="D182" s="122"/>
    </row>
    <row r="183" spans="3:4" s="37" customFormat="1" ht="14">
      <c r="C183" s="68" t="s">
        <v>51</v>
      </c>
      <c r="D183" s="98">
        <f>SUM(D184:D184)</f>
        <v>4404535</v>
      </c>
    </row>
    <row r="184" spans="1:4" s="94" customFormat="1" ht="14">
      <c r="A184" s="93"/>
      <c r="C184" s="70" t="s">
        <v>320</v>
      </c>
      <c r="D184" s="71">
        <v>4404535</v>
      </c>
    </row>
    <row r="185" spans="1:4" s="37" customFormat="1" ht="14">
      <c r="A185" s="44"/>
      <c r="B185" s="14"/>
      <c r="C185" s="68" t="s">
        <v>1</v>
      </c>
      <c r="D185" s="98">
        <f>D186+D188+D189</f>
        <v>4404535</v>
      </c>
    </row>
    <row r="186" spans="1:4" s="94" customFormat="1" ht="14">
      <c r="A186" s="93"/>
      <c r="B186" s="93"/>
      <c r="C186" s="152" t="s">
        <v>412</v>
      </c>
      <c r="D186" s="71">
        <v>9000</v>
      </c>
    </row>
    <row r="187" spans="1:4" s="83" customFormat="1" ht="13">
      <c r="A187" s="150"/>
      <c r="B187" s="150"/>
      <c r="C187" s="153" t="s">
        <v>414</v>
      </c>
      <c r="D187" s="127">
        <v>7282</v>
      </c>
    </row>
    <row r="188" spans="1:4" s="94" customFormat="1" ht="14">
      <c r="A188" s="93"/>
      <c r="B188" s="93"/>
      <c r="C188" s="152" t="s">
        <v>413</v>
      </c>
      <c r="D188" s="71">
        <v>1474333</v>
      </c>
    </row>
    <row r="189" spans="1:4" s="94" customFormat="1" ht="14">
      <c r="A189" s="149"/>
      <c r="B189" s="149"/>
      <c r="C189" s="70" t="s">
        <v>410</v>
      </c>
      <c r="D189" s="71">
        <v>2921202</v>
      </c>
    </row>
    <row r="190" spans="1:4" s="103" customFormat="1" ht="10.5">
      <c r="A190" s="100"/>
      <c r="C190" s="102"/>
      <c r="D190" s="102"/>
    </row>
    <row r="191" spans="1:4" s="103" customFormat="1" ht="10.5">
      <c r="A191" s="100"/>
      <c r="C191" s="102"/>
      <c r="D191" s="102"/>
    </row>
    <row r="192" spans="1:4" s="37" customFormat="1" ht="15.5">
      <c r="A192" s="46" t="s">
        <v>377</v>
      </c>
      <c r="B192" s="58" t="s">
        <v>74</v>
      </c>
      <c r="C192" s="79" t="s">
        <v>394</v>
      </c>
      <c r="D192" s="99"/>
    </row>
    <row r="193" spans="1:4" s="37" customFormat="1" ht="15.5">
      <c r="A193" s="10" t="s">
        <v>367</v>
      </c>
      <c r="B193" s="10"/>
      <c r="C193" s="79" t="s">
        <v>396</v>
      </c>
      <c r="D193" s="99"/>
    </row>
    <row r="194" spans="1:4" s="38" customFormat="1" ht="10.5">
      <c r="A194" s="59"/>
      <c r="B194" s="59"/>
      <c r="C194" s="105"/>
      <c r="D194" s="109"/>
    </row>
    <row r="195" spans="3:4" s="37" customFormat="1" ht="14">
      <c r="C195" s="68" t="s">
        <v>51</v>
      </c>
      <c r="D195" s="98">
        <f>D196</f>
        <v>800000</v>
      </c>
    </row>
    <row r="196" spans="1:4" s="94" customFormat="1" ht="14">
      <c r="A196" s="93"/>
      <c r="C196" s="70" t="s">
        <v>320</v>
      </c>
      <c r="D196" s="71">
        <v>800000</v>
      </c>
    </row>
    <row r="197" spans="1:4" s="37" customFormat="1" ht="14">
      <c r="A197" s="44"/>
      <c r="B197" s="42"/>
      <c r="C197" s="68" t="s">
        <v>1</v>
      </c>
      <c r="D197" s="98">
        <f>SUM(D198:D198)</f>
        <v>800000</v>
      </c>
    </row>
    <row r="198" spans="1:4" s="94" customFormat="1" ht="14">
      <c r="A198" s="93"/>
      <c r="C198" s="70" t="s">
        <v>70</v>
      </c>
      <c r="D198" s="71">
        <v>800000</v>
      </c>
    </row>
    <row r="199" spans="1:4" s="38" customFormat="1" ht="10.5">
      <c r="A199" s="52"/>
      <c r="C199" s="102"/>
      <c r="D199" s="102"/>
    </row>
    <row r="200" spans="1:4" s="103" customFormat="1" ht="10.5">
      <c r="A200" s="100"/>
      <c r="C200" s="102"/>
      <c r="D200" s="102"/>
    </row>
    <row r="201" spans="1:4" s="103" customFormat="1" ht="10.5">
      <c r="A201" s="100"/>
      <c r="C201" s="102"/>
      <c r="D201" s="102"/>
    </row>
    <row r="202" spans="1:4" s="103" customFormat="1" ht="10.5">
      <c r="A202" s="100"/>
      <c r="C202" s="102"/>
      <c r="D202" s="102"/>
    </row>
    <row r="203" spans="1:4" s="103" customFormat="1" ht="10.5">
      <c r="A203" s="100"/>
      <c r="C203" s="102"/>
      <c r="D203" s="102"/>
    </row>
    <row r="204" spans="1:4" s="103" customFormat="1" ht="10.5">
      <c r="A204" s="100"/>
      <c r="C204" s="102"/>
      <c r="D204" s="102"/>
    </row>
    <row r="205" spans="1:4" s="103" customFormat="1" ht="10.5">
      <c r="A205" s="100"/>
      <c r="C205" s="102"/>
      <c r="D205" s="102"/>
    </row>
    <row r="206" spans="1:4" s="103" customFormat="1" ht="10.5">
      <c r="A206" s="100"/>
      <c r="C206" s="102"/>
      <c r="D206" s="102"/>
    </row>
    <row r="207" spans="1:4" s="103" customFormat="1" ht="10.5">
      <c r="A207" s="100"/>
      <c r="C207" s="102"/>
      <c r="D207" s="102"/>
    </row>
    <row r="208" spans="1:4" s="37" customFormat="1" ht="15.5">
      <c r="A208" s="46" t="s">
        <v>201</v>
      </c>
      <c r="B208" s="11" t="s">
        <v>74</v>
      </c>
      <c r="C208" s="79" t="s">
        <v>132</v>
      </c>
      <c r="D208" s="99"/>
    </row>
    <row r="209" spans="1:4" s="38" customFormat="1" ht="14">
      <c r="A209" s="9" t="s">
        <v>351</v>
      </c>
      <c r="B209" s="9"/>
      <c r="C209" s="105"/>
      <c r="D209" s="109"/>
    </row>
    <row r="210" spans="3:4" s="37" customFormat="1" ht="14">
      <c r="C210" s="68" t="s">
        <v>51</v>
      </c>
      <c r="D210" s="98">
        <f>D211</f>
        <v>676690</v>
      </c>
    </row>
    <row r="211" spans="1:4" s="94" customFormat="1" ht="14">
      <c r="A211" s="93"/>
      <c r="C211" s="70" t="s">
        <v>320</v>
      </c>
      <c r="D211" s="71">
        <v>676690</v>
      </c>
    </row>
    <row r="212" spans="1:4" s="37" customFormat="1" ht="14">
      <c r="A212" s="44"/>
      <c r="B212" s="14"/>
      <c r="C212" s="68" t="s">
        <v>1</v>
      </c>
      <c r="D212" s="98">
        <f>D213+D215+D216+D217</f>
        <v>676690</v>
      </c>
    </row>
    <row r="213" spans="1:4" s="94" customFormat="1" ht="14">
      <c r="A213" s="93"/>
      <c r="B213" s="93"/>
      <c r="C213" s="152" t="s">
        <v>412</v>
      </c>
      <c r="D213" s="71">
        <v>39939</v>
      </c>
    </row>
    <row r="214" spans="1:4" s="83" customFormat="1" ht="13">
      <c r="A214" s="150"/>
      <c r="B214" s="150"/>
      <c r="C214" s="153" t="s">
        <v>414</v>
      </c>
      <c r="D214" s="127">
        <v>32274</v>
      </c>
    </row>
    <row r="215" spans="1:4" s="94" customFormat="1" ht="14">
      <c r="A215" s="93"/>
      <c r="B215" s="93"/>
      <c r="C215" s="152" t="s">
        <v>413</v>
      </c>
      <c r="D215" s="71">
        <v>106751</v>
      </c>
    </row>
    <row r="216" spans="1:4" s="94" customFormat="1" ht="14">
      <c r="A216" s="93"/>
      <c r="C216" s="70" t="s">
        <v>70</v>
      </c>
      <c r="D216" s="71">
        <v>525000</v>
      </c>
    </row>
    <row r="217" spans="1:4" s="94" customFormat="1" ht="14">
      <c r="A217" s="93"/>
      <c r="B217" s="93"/>
      <c r="C217" s="70" t="s">
        <v>171</v>
      </c>
      <c r="D217" s="71">
        <v>5000</v>
      </c>
    </row>
    <row r="218" spans="1:4" s="38" customFormat="1" ht="10.5">
      <c r="A218" s="52"/>
      <c r="C218" s="102"/>
      <c r="D218" s="102"/>
    </row>
    <row r="219" spans="1:4" s="38" customFormat="1" ht="10.5">
      <c r="A219" s="52"/>
      <c r="C219" s="102"/>
      <c r="D219" s="102"/>
    </row>
    <row r="220" spans="1:4" s="37" customFormat="1" ht="15">
      <c r="A220" s="46" t="s">
        <v>117</v>
      </c>
      <c r="B220" s="11" t="s">
        <v>88</v>
      </c>
      <c r="C220" s="79" t="s">
        <v>106</v>
      </c>
      <c r="D220" s="121"/>
    </row>
    <row r="221" spans="1:4" s="38" customFormat="1" ht="14">
      <c r="A221" s="9" t="s">
        <v>337</v>
      </c>
      <c r="B221" s="9"/>
      <c r="C221" s="105"/>
      <c r="D221" s="122"/>
    </row>
    <row r="222" spans="3:4" s="37" customFormat="1" ht="14">
      <c r="C222" s="68" t="s">
        <v>51</v>
      </c>
      <c r="D222" s="98">
        <f>SUM(D223:D224)</f>
        <v>25305225</v>
      </c>
    </row>
    <row r="223" spans="1:4" s="94" customFormat="1" ht="14">
      <c r="A223" s="93"/>
      <c r="C223" s="70" t="s">
        <v>320</v>
      </c>
      <c r="D223" s="71">
        <v>13028475</v>
      </c>
    </row>
    <row r="224" spans="1:4" s="94" customFormat="1" ht="14">
      <c r="A224" s="93"/>
      <c r="C224" s="70" t="s">
        <v>149</v>
      </c>
      <c r="D224" s="71">
        <v>12276750</v>
      </c>
    </row>
    <row r="225" spans="1:4" s="37" customFormat="1" ht="14">
      <c r="A225" s="44"/>
      <c r="B225" s="14"/>
      <c r="C225" s="68" t="s">
        <v>1</v>
      </c>
      <c r="D225" s="98">
        <f>SUM(D226:D227)</f>
        <v>25305225</v>
      </c>
    </row>
    <row r="226" spans="1:4" s="94" customFormat="1" ht="14">
      <c r="A226" s="93"/>
      <c r="C226" s="152" t="s">
        <v>413</v>
      </c>
      <c r="D226" s="71">
        <v>2314000</v>
      </c>
    </row>
    <row r="227" spans="1:4" s="94" customFormat="1" ht="14">
      <c r="A227" s="93"/>
      <c r="C227" s="70" t="s">
        <v>410</v>
      </c>
      <c r="D227" s="71">
        <v>22991225</v>
      </c>
    </row>
    <row r="228" spans="1:4" s="38" customFormat="1" ht="10.5">
      <c r="A228" s="52"/>
      <c r="C228" s="102"/>
      <c r="D228" s="109"/>
    </row>
    <row r="229" spans="1:4" s="38" customFormat="1" ht="10.5">
      <c r="A229" s="52"/>
      <c r="C229" s="102"/>
      <c r="D229" s="109"/>
    </row>
    <row r="230" spans="1:4" ht="15">
      <c r="A230" s="46" t="s">
        <v>13</v>
      </c>
      <c r="B230" s="11" t="s">
        <v>92</v>
      </c>
      <c r="C230" s="79" t="s">
        <v>42</v>
      </c>
      <c r="D230" s="121"/>
    </row>
    <row r="231" spans="1:4" s="38" customFormat="1" ht="14">
      <c r="A231" s="9" t="s">
        <v>352</v>
      </c>
      <c r="B231" s="9"/>
      <c r="C231" s="105"/>
      <c r="D231" s="122"/>
    </row>
    <row r="232" spans="3:4" ht="14">
      <c r="C232" s="68" t="s">
        <v>51</v>
      </c>
      <c r="D232" s="98">
        <f>D233</f>
        <v>41241338</v>
      </c>
    </row>
    <row r="233" spans="1:4" s="94" customFormat="1" ht="14">
      <c r="A233" s="93"/>
      <c r="C233" s="70" t="s">
        <v>320</v>
      </c>
      <c r="D233" s="71">
        <v>41241338</v>
      </c>
    </row>
    <row r="234" spans="1:4" ht="14">
      <c r="A234" s="44"/>
      <c r="B234" s="14"/>
      <c r="C234" s="68" t="s">
        <v>1</v>
      </c>
      <c r="D234" s="98">
        <f>SUM(D235:D236)</f>
        <v>41241338</v>
      </c>
    </row>
    <row r="235" spans="1:4" s="94" customFormat="1" ht="14">
      <c r="A235" s="93"/>
      <c r="C235" s="152" t="s">
        <v>413</v>
      </c>
      <c r="D235" s="71">
        <v>166385</v>
      </c>
    </row>
    <row r="236" spans="1:4" s="94" customFormat="1" ht="14">
      <c r="A236" s="93"/>
      <c r="C236" s="70" t="s">
        <v>73</v>
      </c>
      <c r="D236" s="71">
        <v>41074953</v>
      </c>
    </row>
    <row r="237" spans="1:4" s="38" customFormat="1" ht="10.5">
      <c r="A237" s="52"/>
      <c r="C237" s="102"/>
      <c r="D237" s="109"/>
    </row>
    <row r="238" spans="1:4" s="38" customFormat="1" ht="10.5">
      <c r="A238" s="52"/>
      <c r="C238" s="102"/>
      <c r="D238" s="109"/>
    </row>
    <row r="239" spans="1:4" ht="15">
      <c r="A239" s="46" t="s">
        <v>155</v>
      </c>
      <c r="B239" s="11" t="s">
        <v>78</v>
      </c>
      <c r="C239" s="79" t="s">
        <v>318</v>
      </c>
      <c r="D239" s="121"/>
    </row>
    <row r="240" spans="1:4" ht="15">
      <c r="A240" s="9" t="s">
        <v>353</v>
      </c>
      <c r="B240" s="9"/>
      <c r="C240" s="79" t="s">
        <v>317</v>
      </c>
      <c r="D240" s="121"/>
    </row>
    <row r="241" spans="1:4" s="38" customFormat="1" ht="10.5">
      <c r="A241" s="59"/>
      <c r="B241" s="59"/>
      <c r="C241" s="105"/>
      <c r="D241" s="122"/>
    </row>
    <row r="242" spans="1:4" ht="14">
      <c r="A242" s="44"/>
      <c r="B242" s="14"/>
      <c r="C242" s="68" t="s">
        <v>51</v>
      </c>
      <c r="D242" s="98">
        <f>D243</f>
        <v>6405806</v>
      </c>
    </row>
    <row r="243" spans="1:4" s="94" customFormat="1" ht="14">
      <c r="A243" s="93"/>
      <c r="C243" s="70" t="s">
        <v>320</v>
      </c>
      <c r="D243" s="71">
        <v>6405806</v>
      </c>
    </row>
    <row r="244" spans="1:4" ht="14">
      <c r="A244" s="44"/>
      <c r="B244" s="14"/>
      <c r="C244" s="68" t="s">
        <v>1</v>
      </c>
      <c r="D244" s="98">
        <f>D245</f>
        <v>6405806</v>
      </c>
    </row>
    <row r="245" spans="1:4" s="94" customFormat="1" ht="14">
      <c r="A245" s="93"/>
      <c r="B245" s="93"/>
      <c r="C245" s="152" t="s">
        <v>419</v>
      </c>
      <c r="D245" s="71">
        <v>6405806</v>
      </c>
    </row>
    <row r="246" spans="1:4" s="21" customFormat="1" ht="10.5">
      <c r="A246" s="52"/>
      <c r="C246" s="102"/>
      <c r="D246" s="109"/>
    </row>
    <row r="247" spans="1:4" s="38" customFormat="1" ht="10.5">
      <c r="A247" s="52"/>
      <c r="C247" s="102"/>
      <c r="D247" s="109"/>
    </row>
    <row r="248" spans="1:4" ht="15">
      <c r="A248" s="46" t="s">
        <v>14</v>
      </c>
      <c r="B248" s="11" t="s">
        <v>91</v>
      </c>
      <c r="C248" s="79" t="s">
        <v>50</v>
      </c>
      <c r="D248" s="121"/>
    </row>
    <row r="249" spans="1:4" s="38" customFormat="1" ht="14">
      <c r="A249" s="9" t="s">
        <v>342</v>
      </c>
      <c r="B249" s="9"/>
      <c r="C249" s="105"/>
      <c r="D249" s="122"/>
    </row>
    <row r="250" spans="3:4" ht="14">
      <c r="C250" s="68" t="s">
        <v>51</v>
      </c>
      <c r="D250" s="98">
        <f>D251</f>
        <v>137341444</v>
      </c>
    </row>
    <row r="251" spans="1:4" s="94" customFormat="1" ht="14">
      <c r="A251" s="93"/>
      <c r="C251" s="70" t="s">
        <v>320</v>
      </c>
      <c r="D251" s="71">
        <v>137341444</v>
      </c>
    </row>
    <row r="252" spans="1:4" ht="14">
      <c r="A252" s="44"/>
      <c r="B252" s="14"/>
      <c r="C252" s="68" t="s">
        <v>1</v>
      </c>
      <c r="D252" s="98">
        <f>D253</f>
        <v>137341444</v>
      </c>
    </row>
    <row r="253" spans="1:4" s="94" customFormat="1" ht="14">
      <c r="A253" s="93"/>
      <c r="C253" s="70" t="s">
        <v>97</v>
      </c>
      <c r="D253" s="71">
        <v>137341444</v>
      </c>
    </row>
    <row r="254" spans="1:4" s="21" customFormat="1" ht="10.5">
      <c r="A254" s="52"/>
      <c r="C254" s="102"/>
      <c r="D254" s="109"/>
    </row>
    <row r="255" spans="1:4" s="103" customFormat="1" ht="10.5">
      <c r="A255" s="100"/>
      <c r="C255" s="102"/>
      <c r="D255" s="109"/>
    </row>
    <row r="256" spans="1:4" s="21" customFormat="1" ht="15">
      <c r="A256" s="46" t="s">
        <v>156</v>
      </c>
      <c r="B256" s="11" t="s">
        <v>80</v>
      </c>
      <c r="C256" s="79" t="s">
        <v>190</v>
      </c>
      <c r="D256" s="121"/>
    </row>
    <row r="257" spans="1:4" s="38" customFormat="1" ht="14">
      <c r="A257" s="9" t="s">
        <v>354</v>
      </c>
      <c r="B257" s="9"/>
      <c r="C257" s="105"/>
      <c r="D257" s="122"/>
    </row>
    <row r="258" spans="3:4" s="21" customFormat="1" ht="14">
      <c r="C258" s="68" t="s">
        <v>51</v>
      </c>
      <c r="D258" s="98">
        <f>SUM(D259:D259)</f>
        <v>23050</v>
      </c>
    </row>
    <row r="259" spans="1:4" s="94" customFormat="1" ht="14">
      <c r="A259" s="93"/>
      <c r="C259" s="70" t="s">
        <v>320</v>
      </c>
      <c r="D259" s="71">
        <v>23050</v>
      </c>
    </row>
    <row r="260" spans="1:4" s="21" customFormat="1" ht="14">
      <c r="A260" s="44"/>
      <c r="B260" s="14"/>
      <c r="C260" s="68" t="s">
        <v>1</v>
      </c>
      <c r="D260" s="98">
        <f>D261</f>
        <v>23050</v>
      </c>
    </row>
    <row r="261" spans="1:4" s="94" customFormat="1" ht="14">
      <c r="A261" s="93"/>
      <c r="C261" s="70" t="s">
        <v>418</v>
      </c>
      <c r="D261" s="71">
        <v>23050</v>
      </c>
    </row>
    <row r="262" spans="1:4" s="21" customFormat="1" ht="10.5">
      <c r="A262" s="52"/>
      <c r="C262" s="102"/>
      <c r="D262" s="109"/>
    </row>
    <row r="263" spans="1:4" s="103" customFormat="1" ht="10.5">
      <c r="A263" s="100"/>
      <c r="C263" s="102"/>
      <c r="D263" s="109"/>
    </row>
    <row r="264" spans="1:4" s="103" customFormat="1" ht="10.5">
      <c r="A264" s="100"/>
      <c r="C264" s="102"/>
      <c r="D264" s="109"/>
    </row>
    <row r="265" spans="1:4" s="103" customFormat="1" ht="10.5">
      <c r="A265" s="100"/>
      <c r="C265" s="102"/>
      <c r="D265" s="109"/>
    </row>
    <row r="266" spans="1:4" s="103" customFormat="1" ht="10.5">
      <c r="A266" s="100"/>
      <c r="C266" s="102"/>
      <c r="D266" s="109"/>
    </row>
    <row r="267" spans="1:4" s="103" customFormat="1" ht="10.5">
      <c r="A267" s="100"/>
      <c r="C267" s="102"/>
      <c r="D267" s="109"/>
    </row>
    <row r="268" spans="1:4" s="103" customFormat="1" ht="10.5">
      <c r="A268" s="100"/>
      <c r="C268" s="102"/>
      <c r="D268" s="109"/>
    </row>
    <row r="269" spans="1:4" s="103" customFormat="1" ht="10.5">
      <c r="A269" s="100"/>
      <c r="C269" s="102"/>
      <c r="D269" s="109"/>
    </row>
    <row r="270" spans="1:4" s="103" customFormat="1" ht="10.5">
      <c r="A270" s="100"/>
      <c r="C270" s="102"/>
      <c r="D270" s="109"/>
    </row>
    <row r="271" spans="1:4" s="103" customFormat="1" ht="10.5">
      <c r="A271" s="100"/>
      <c r="C271" s="102"/>
      <c r="D271" s="109"/>
    </row>
    <row r="272" spans="1:4" s="103" customFormat="1" ht="10.5">
      <c r="A272" s="100"/>
      <c r="C272" s="102"/>
      <c r="D272" s="109"/>
    </row>
    <row r="273" spans="1:4" s="103" customFormat="1" ht="10.5">
      <c r="A273" s="100"/>
      <c r="C273" s="102"/>
      <c r="D273" s="109"/>
    </row>
    <row r="274" spans="1:4" s="103" customFormat="1" ht="10.5">
      <c r="A274" s="100"/>
      <c r="C274" s="102"/>
      <c r="D274" s="109"/>
    </row>
    <row r="275" spans="1:4" s="103" customFormat="1" ht="10.5">
      <c r="A275" s="100"/>
      <c r="C275" s="102"/>
      <c r="D275" s="109"/>
    </row>
    <row r="276" spans="1:4" ht="15.5">
      <c r="A276" s="46" t="s">
        <v>15</v>
      </c>
      <c r="B276" s="11" t="s">
        <v>90</v>
      </c>
      <c r="C276" s="79" t="s">
        <v>315</v>
      </c>
      <c r="D276" s="99"/>
    </row>
    <row r="277" spans="1:4" s="37" customFormat="1" ht="15.5">
      <c r="A277" s="8" t="s">
        <v>342</v>
      </c>
      <c r="B277" s="8"/>
      <c r="C277" s="70" t="s">
        <v>316</v>
      </c>
      <c r="D277" s="99"/>
    </row>
    <row r="278" spans="1:4" s="38" customFormat="1" ht="10.5">
      <c r="A278" s="108"/>
      <c r="B278" s="108"/>
      <c r="C278" s="102"/>
      <c r="D278" s="109"/>
    </row>
    <row r="279" spans="3:4" ht="14">
      <c r="C279" s="68" t="s">
        <v>51</v>
      </c>
      <c r="D279" s="98">
        <f>SUM(D280:D281)</f>
        <v>7734012</v>
      </c>
    </row>
    <row r="280" spans="1:4" s="94" customFormat="1" ht="14">
      <c r="A280" s="93"/>
      <c r="C280" s="70" t="s">
        <v>320</v>
      </c>
      <c r="D280" s="71">
        <v>5934012</v>
      </c>
    </row>
    <row r="281" spans="1:4" s="94" customFormat="1" ht="14">
      <c r="A281" s="93"/>
      <c r="C281" s="70" t="s">
        <v>149</v>
      </c>
      <c r="D281" s="71">
        <v>1800000</v>
      </c>
    </row>
    <row r="282" spans="1:4" ht="14">
      <c r="A282" s="29"/>
      <c r="B282" s="23"/>
      <c r="C282" s="68" t="s">
        <v>1</v>
      </c>
      <c r="D282" s="98">
        <f>D283+D287</f>
        <v>7734012</v>
      </c>
    </row>
    <row r="283" spans="1:4" s="94" customFormat="1" ht="14">
      <c r="A283" s="93"/>
      <c r="C283" s="152" t="s">
        <v>413</v>
      </c>
      <c r="D283" s="71">
        <f>D284+D285+D286</f>
        <v>7648012</v>
      </c>
    </row>
    <row r="284" spans="1:4" s="143" customFormat="1" ht="13">
      <c r="A284" s="142"/>
      <c r="C284" s="144" t="s">
        <v>422</v>
      </c>
      <c r="D284" s="151">
        <v>5134012</v>
      </c>
    </row>
    <row r="285" spans="1:4" s="143" customFormat="1" ht="13">
      <c r="A285" s="142"/>
      <c r="C285" s="144" t="s">
        <v>423</v>
      </c>
      <c r="D285" s="151">
        <v>800000</v>
      </c>
    </row>
    <row r="286" spans="1:4" s="143" customFormat="1" ht="13">
      <c r="A286" s="142"/>
      <c r="C286" s="144" t="s">
        <v>424</v>
      </c>
      <c r="D286" s="151">
        <v>1714000</v>
      </c>
    </row>
    <row r="287" spans="1:4" s="94" customFormat="1" ht="14">
      <c r="A287" s="93"/>
      <c r="C287" s="70" t="s">
        <v>418</v>
      </c>
      <c r="D287" s="71">
        <v>86000</v>
      </c>
    </row>
    <row r="288" spans="1:4" s="103" customFormat="1" ht="10.5">
      <c r="A288" s="100"/>
      <c r="C288" s="140"/>
      <c r="D288" s="109"/>
    </row>
    <row r="289" spans="1:4" s="21" customFormat="1" ht="10.5">
      <c r="A289" s="52"/>
      <c r="C289" s="102"/>
      <c r="D289" s="109"/>
    </row>
    <row r="290" spans="1:4" s="21" customFormat="1" ht="15">
      <c r="A290" s="46" t="s">
        <v>181</v>
      </c>
      <c r="B290" s="11" t="s">
        <v>87</v>
      </c>
      <c r="C290" s="79" t="s">
        <v>211</v>
      </c>
      <c r="D290" s="121"/>
    </row>
    <row r="291" spans="1:4" s="21" customFormat="1" ht="15">
      <c r="A291" s="9" t="s">
        <v>355</v>
      </c>
      <c r="B291" s="9"/>
      <c r="C291" s="79" t="s">
        <v>212</v>
      </c>
      <c r="D291" s="121"/>
    </row>
    <row r="292" spans="1:4" s="21" customFormat="1" ht="15">
      <c r="A292" s="46"/>
      <c r="B292" s="11"/>
      <c r="C292" s="79" t="s">
        <v>213</v>
      </c>
      <c r="D292" s="121"/>
    </row>
    <row r="293" spans="1:4" s="38" customFormat="1" ht="10.5">
      <c r="A293" s="106"/>
      <c r="B293" s="107"/>
      <c r="C293" s="105"/>
      <c r="D293" s="122"/>
    </row>
    <row r="294" spans="1:4" s="21" customFormat="1" ht="14">
      <c r="A294" s="44"/>
      <c r="B294" s="14"/>
      <c r="C294" s="68" t="s">
        <v>51</v>
      </c>
      <c r="D294" s="98">
        <f>SUM(D295:D295)</f>
        <v>964656</v>
      </c>
    </row>
    <row r="295" spans="1:4" s="94" customFormat="1" ht="14">
      <c r="A295" s="93"/>
      <c r="C295" s="70" t="s">
        <v>320</v>
      </c>
      <c r="D295" s="71">
        <v>964656</v>
      </c>
    </row>
    <row r="296" spans="1:4" s="21" customFormat="1" ht="14">
      <c r="A296" s="44"/>
      <c r="B296" s="14"/>
      <c r="C296" s="68" t="s">
        <v>1</v>
      </c>
      <c r="D296" s="98">
        <f>D297</f>
        <v>964656</v>
      </c>
    </row>
    <row r="297" spans="1:4" s="94" customFormat="1" ht="14">
      <c r="A297" s="93"/>
      <c r="C297" s="70" t="s">
        <v>70</v>
      </c>
      <c r="D297" s="71">
        <v>964656</v>
      </c>
    </row>
    <row r="298" spans="1:4" s="21" customFormat="1" ht="10.5">
      <c r="A298" s="52"/>
      <c r="C298" s="102"/>
      <c r="D298" s="109"/>
    </row>
    <row r="299" spans="1:4" s="103" customFormat="1" ht="10.5">
      <c r="A299" s="100"/>
      <c r="C299" s="102"/>
      <c r="D299" s="109"/>
    </row>
    <row r="300" spans="1:4" ht="15">
      <c r="A300" s="46" t="s">
        <v>22</v>
      </c>
      <c r="B300" s="11" t="s">
        <v>93</v>
      </c>
      <c r="C300" s="79" t="s">
        <v>425</v>
      </c>
      <c r="D300" s="121"/>
    </row>
    <row r="301" spans="1:4" s="38" customFormat="1" ht="15">
      <c r="A301" s="9" t="s">
        <v>356</v>
      </c>
      <c r="B301" s="9"/>
      <c r="C301" s="79" t="s">
        <v>426</v>
      </c>
      <c r="D301" s="122"/>
    </row>
    <row r="302" spans="1:4" s="103" customFormat="1" ht="10.5">
      <c r="A302" s="59"/>
      <c r="B302" s="59"/>
      <c r="C302" s="186"/>
      <c r="D302" s="187"/>
    </row>
    <row r="303" spans="3:4" ht="14">
      <c r="C303" s="68" t="s">
        <v>51</v>
      </c>
      <c r="D303" s="98">
        <f>D304</f>
        <v>1223448</v>
      </c>
    </row>
    <row r="304" spans="1:4" s="94" customFormat="1" ht="14">
      <c r="A304" s="93"/>
      <c r="C304" s="70" t="s">
        <v>320</v>
      </c>
      <c r="D304" s="71">
        <v>1223448</v>
      </c>
    </row>
    <row r="305" spans="1:4" ht="14">
      <c r="A305" s="44"/>
      <c r="B305" s="14"/>
      <c r="C305" s="68" t="s">
        <v>1</v>
      </c>
      <c r="D305" s="98">
        <f>D306</f>
        <v>1223448</v>
      </c>
    </row>
    <row r="306" spans="1:4" s="94" customFormat="1" ht="14">
      <c r="A306" s="93"/>
      <c r="C306" s="152" t="s">
        <v>413</v>
      </c>
      <c r="D306" s="71">
        <v>1223448</v>
      </c>
    </row>
    <row r="307" spans="1:4" s="21" customFormat="1" ht="10.5">
      <c r="A307" s="52"/>
      <c r="C307" s="102"/>
      <c r="D307" s="109"/>
    </row>
    <row r="308" spans="1:4" s="103" customFormat="1" ht="10.5">
      <c r="A308" s="100"/>
      <c r="C308" s="102"/>
      <c r="D308" s="109"/>
    </row>
    <row r="309" spans="1:4" ht="15">
      <c r="A309" s="46" t="s">
        <v>168</v>
      </c>
      <c r="B309" s="11" t="s">
        <v>169</v>
      </c>
      <c r="C309" s="79" t="s">
        <v>214</v>
      </c>
      <c r="D309" s="121"/>
    </row>
    <row r="310" spans="1:4" ht="15">
      <c r="A310" s="9" t="s">
        <v>357</v>
      </c>
      <c r="B310" s="9"/>
      <c r="C310" s="79" t="s">
        <v>215</v>
      </c>
      <c r="D310" s="121"/>
    </row>
    <row r="311" spans="1:4" s="38" customFormat="1" ht="10.5">
      <c r="A311" s="59"/>
      <c r="B311" s="59"/>
      <c r="C311" s="105"/>
      <c r="D311" s="122"/>
    </row>
    <row r="312" spans="1:4" ht="14">
      <c r="A312" s="44"/>
      <c r="B312" s="14"/>
      <c r="C312" s="68" t="s">
        <v>51</v>
      </c>
      <c r="D312" s="98">
        <f>D313</f>
        <v>80000</v>
      </c>
    </row>
    <row r="313" spans="1:4" s="94" customFormat="1" ht="14">
      <c r="A313" s="93"/>
      <c r="C313" s="70" t="s">
        <v>320</v>
      </c>
      <c r="D313" s="71">
        <v>80000</v>
      </c>
    </row>
    <row r="314" spans="1:4" ht="14">
      <c r="A314" s="44"/>
      <c r="B314" s="14"/>
      <c r="C314" s="68" t="s">
        <v>1</v>
      </c>
      <c r="D314" s="98">
        <f>D315</f>
        <v>80000</v>
      </c>
    </row>
    <row r="315" spans="1:4" s="94" customFormat="1" ht="14">
      <c r="A315" s="93"/>
      <c r="C315" s="70" t="s">
        <v>418</v>
      </c>
      <c r="D315" s="71">
        <v>80000</v>
      </c>
    </row>
    <row r="316" spans="1:4" s="21" customFormat="1" ht="10.5">
      <c r="A316" s="52"/>
      <c r="C316" s="102"/>
      <c r="D316" s="109"/>
    </row>
    <row r="317" spans="1:4" s="103" customFormat="1" ht="10.5">
      <c r="A317" s="100"/>
      <c r="C317" s="102"/>
      <c r="D317" s="109"/>
    </row>
    <row r="318" spans="1:4" s="21" customFormat="1" ht="15">
      <c r="A318" s="46" t="s">
        <v>182</v>
      </c>
      <c r="B318" s="11" t="s">
        <v>87</v>
      </c>
      <c r="C318" s="79" t="s">
        <v>199</v>
      </c>
      <c r="D318" s="121"/>
    </row>
    <row r="319" spans="1:4" s="38" customFormat="1" ht="14">
      <c r="A319" s="9" t="s">
        <v>350</v>
      </c>
      <c r="B319" s="9"/>
      <c r="C319" s="105"/>
      <c r="D319" s="122"/>
    </row>
    <row r="320" spans="3:4" s="21" customFormat="1" ht="14">
      <c r="C320" s="68" t="s">
        <v>51</v>
      </c>
      <c r="D320" s="98">
        <f>D321</f>
        <v>3054372</v>
      </c>
    </row>
    <row r="321" spans="1:4" s="94" customFormat="1" ht="14">
      <c r="A321" s="93"/>
      <c r="C321" s="70" t="s">
        <v>320</v>
      </c>
      <c r="D321" s="71">
        <v>3054372</v>
      </c>
    </row>
    <row r="322" spans="1:4" s="21" customFormat="1" ht="14">
      <c r="A322" s="44"/>
      <c r="B322" s="14"/>
      <c r="C322" s="68" t="s">
        <v>1</v>
      </c>
      <c r="D322" s="98">
        <f>D323</f>
        <v>3054372</v>
      </c>
    </row>
    <row r="323" spans="1:4" s="94" customFormat="1" ht="14">
      <c r="A323" s="149"/>
      <c r="B323" s="149"/>
      <c r="C323" s="70" t="s">
        <v>410</v>
      </c>
      <c r="D323" s="71">
        <v>3054372</v>
      </c>
    </row>
    <row r="324" spans="1:4" s="21" customFormat="1" ht="10.5">
      <c r="A324" s="52"/>
      <c r="C324" s="102"/>
      <c r="D324" s="109"/>
    </row>
    <row r="325" spans="1:4" s="103" customFormat="1" ht="10.5">
      <c r="A325" s="100"/>
      <c r="C325" s="102"/>
      <c r="D325" s="109"/>
    </row>
    <row r="326" spans="1:4" ht="15">
      <c r="A326" s="46" t="s">
        <v>203</v>
      </c>
      <c r="B326" s="11" t="s">
        <v>87</v>
      </c>
      <c r="C326" s="79" t="s">
        <v>202</v>
      </c>
      <c r="D326" s="121"/>
    </row>
    <row r="327" spans="1:4" s="38" customFormat="1" ht="14">
      <c r="A327" s="9" t="s">
        <v>350</v>
      </c>
      <c r="B327" s="9"/>
      <c r="C327" s="105"/>
      <c r="D327" s="122"/>
    </row>
    <row r="328" spans="3:4" ht="14">
      <c r="C328" s="68" t="s">
        <v>51</v>
      </c>
      <c r="D328" s="98">
        <f>D329</f>
        <v>811375</v>
      </c>
    </row>
    <row r="329" spans="1:4" s="94" customFormat="1" ht="14">
      <c r="A329" s="93"/>
      <c r="C329" s="70" t="s">
        <v>320</v>
      </c>
      <c r="D329" s="71">
        <v>811375</v>
      </c>
    </row>
    <row r="330" spans="1:4" s="38" customFormat="1" ht="14">
      <c r="A330" s="44"/>
      <c r="B330" s="44"/>
      <c r="C330" s="68" t="s">
        <v>1</v>
      </c>
      <c r="D330" s="98">
        <f>SUM(D331:D333)</f>
        <v>811375</v>
      </c>
    </row>
    <row r="331" spans="1:4" s="94" customFormat="1" ht="14">
      <c r="A331" s="93"/>
      <c r="B331" s="93"/>
      <c r="C331" s="152" t="s">
        <v>413</v>
      </c>
      <c r="D331" s="71">
        <v>30000</v>
      </c>
    </row>
    <row r="332" spans="1:4" s="94" customFormat="1" ht="14">
      <c r="A332" s="93"/>
      <c r="B332" s="93"/>
      <c r="C332" s="152" t="s">
        <v>70</v>
      </c>
      <c r="D332" s="71">
        <v>559500</v>
      </c>
    </row>
    <row r="333" spans="1:4" s="94" customFormat="1" ht="14">
      <c r="A333" s="149"/>
      <c r="B333" s="149"/>
      <c r="C333" s="70" t="s">
        <v>410</v>
      </c>
      <c r="D333" s="71">
        <v>221875</v>
      </c>
    </row>
    <row r="334" spans="1:4" s="103" customFormat="1" ht="10.5">
      <c r="A334" s="100"/>
      <c r="C334" s="102"/>
      <c r="D334" s="109"/>
    </row>
    <row r="335" spans="1:4" s="103" customFormat="1" ht="10.5">
      <c r="A335" s="100"/>
      <c r="C335" s="102"/>
      <c r="D335" s="109"/>
    </row>
    <row r="336" spans="1:4" s="103" customFormat="1" ht="10.5">
      <c r="A336" s="100"/>
      <c r="C336" s="102"/>
      <c r="D336" s="109"/>
    </row>
    <row r="337" spans="1:4" s="103" customFormat="1" ht="10.5">
      <c r="A337" s="100"/>
      <c r="C337" s="102"/>
      <c r="D337" s="109"/>
    </row>
    <row r="338" spans="1:4" s="103" customFormat="1" ht="10.5">
      <c r="A338" s="100"/>
      <c r="C338" s="102"/>
      <c r="D338" s="109"/>
    </row>
    <row r="339" spans="1:4" s="103" customFormat="1" ht="10.5">
      <c r="A339" s="100"/>
      <c r="C339" s="102"/>
      <c r="D339" s="109"/>
    </row>
    <row r="340" spans="1:4" s="103" customFormat="1" ht="10.5">
      <c r="A340" s="100"/>
      <c r="C340" s="102"/>
      <c r="D340" s="109"/>
    </row>
    <row r="341" spans="1:4" s="103" customFormat="1" ht="10.5">
      <c r="A341" s="100"/>
      <c r="C341" s="102"/>
      <c r="D341" s="109"/>
    </row>
    <row r="342" spans="1:4" s="103" customFormat="1" ht="10.5">
      <c r="A342" s="100"/>
      <c r="C342" s="102"/>
      <c r="D342" s="109"/>
    </row>
    <row r="343" spans="1:4" s="103" customFormat="1" ht="10.5">
      <c r="A343" s="100"/>
      <c r="C343" s="102"/>
      <c r="D343" s="109"/>
    </row>
    <row r="344" spans="1:4" ht="15">
      <c r="A344" s="46" t="s">
        <v>52</v>
      </c>
      <c r="B344" s="11" t="s">
        <v>89</v>
      </c>
      <c r="C344" s="79" t="s">
        <v>166</v>
      </c>
      <c r="D344" s="121"/>
    </row>
    <row r="345" spans="1:4" s="38" customFormat="1" ht="14">
      <c r="A345" s="9" t="s">
        <v>358</v>
      </c>
      <c r="B345" s="9"/>
      <c r="C345" s="105"/>
      <c r="D345" s="122"/>
    </row>
    <row r="346" spans="3:4" ht="14">
      <c r="C346" s="68" t="s">
        <v>51</v>
      </c>
      <c r="D346" s="98">
        <f>D347</f>
        <v>123181</v>
      </c>
    </row>
    <row r="347" spans="1:4" s="94" customFormat="1" ht="14">
      <c r="A347" s="93"/>
      <c r="C347" s="70" t="s">
        <v>320</v>
      </c>
      <c r="D347" s="71">
        <v>123181</v>
      </c>
    </row>
    <row r="348" spans="1:4" ht="14">
      <c r="A348" s="44"/>
      <c r="B348" s="14"/>
      <c r="C348" s="68" t="s">
        <v>1</v>
      </c>
      <c r="D348" s="98">
        <f>D349+D351</f>
        <v>123181</v>
      </c>
    </row>
    <row r="349" spans="1:4" s="94" customFormat="1" ht="14">
      <c r="A349" s="93"/>
      <c r="B349" s="93"/>
      <c r="C349" s="152" t="s">
        <v>412</v>
      </c>
      <c r="D349" s="71">
        <v>107693</v>
      </c>
    </row>
    <row r="350" spans="1:4" s="83" customFormat="1" ht="13">
      <c r="A350" s="150"/>
      <c r="B350" s="150"/>
      <c r="C350" s="153" t="s">
        <v>414</v>
      </c>
      <c r="D350" s="127">
        <v>84498</v>
      </c>
    </row>
    <row r="351" spans="1:4" s="94" customFormat="1" ht="14">
      <c r="A351" s="93"/>
      <c r="B351" s="93"/>
      <c r="C351" s="152" t="s">
        <v>413</v>
      </c>
      <c r="D351" s="71">
        <v>15488</v>
      </c>
    </row>
    <row r="352" spans="1:4" s="103" customFormat="1" ht="10.5">
      <c r="A352" s="100"/>
      <c r="C352" s="102"/>
      <c r="D352" s="109"/>
    </row>
    <row r="353" spans="1:4" s="103" customFormat="1" ht="10.5">
      <c r="A353" s="100"/>
      <c r="C353" s="102"/>
      <c r="D353" s="109"/>
    </row>
    <row r="354" spans="1:4" ht="15">
      <c r="A354" s="113" t="s">
        <v>54</v>
      </c>
      <c r="B354" s="112"/>
      <c r="C354" s="79" t="s">
        <v>55</v>
      </c>
      <c r="D354" s="121"/>
    </row>
    <row r="355" spans="1:4" s="38" customFormat="1" ht="14">
      <c r="A355" s="8" t="s">
        <v>342</v>
      </c>
      <c r="B355" s="8"/>
      <c r="C355" s="105"/>
      <c r="D355" s="122"/>
    </row>
    <row r="356" spans="3:4" ht="14">
      <c r="C356" s="68" t="s">
        <v>51</v>
      </c>
      <c r="D356" s="98">
        <f>D357</f>
        <v>91393224</v>
      </c>
    </row>
    <row r="357" spans="1:4" s="94" customFormat="1" ht="14">
      <c r="A357" s="93"/>
      <c r="C357" s="70" t="s">
        <v>320</v>
      </c>
      <c r="D357" s="71">
        <v>91393224</v>
      </c>
    </row>
    <row r="358" spans="1:4" ht="14">
      <c r="A358" s="44"/>
      <c r="B358" s="14"/>
      <c r="C358" s="68" t="s">
        <v>1</v>
      </c>
      <c r="D358" s="98">
        <f>D359</f>
        <v>91393224</v>
      </c>
    </row>
    <row r="359" spans="1:4" s="94" customFormat="1" ht="14">
      <c r="A359" s="149"/>
      <c r="B359" s="149"/>
      <c r="C359" s="70" t="s">
        <v>410</v>
      </c>
      <c r="D359" s="71">
        <v>91393224</v>
      </c>
    </row>
    <row r="360" spans="1:4" s="21" customFormat="1" ht="10.5">
      <c r="A360" s="52"/>
      <c r="C360" s="102"/>
      <c r="D360" s="109"/>
    </row>
    <row r="361" spans="1:4" s="103" customFormat="1" ht="10.5">
      <c r="A361" s="100"/>
      <c r="C361" s="102"/>
      <c r="D361" s="109"/>
    </row>
    <row r="362" spans="1:4" ht="15">
      <c r="A362" s="46" t="s">
        <v>41</v>
      </c>
      <c r="B362" s="11" t="s">
        <v>142</v>
      </c>
      <c r="C362" s="79" t="s">
        <v>216</v>
      </c>
      <c r="D362" s="121"/>
    </row>
    <row r="363" spans="1:4" ht="15">
      <c r="A363" s="9" t="s">
        <v>342</v>
      </c>
      <c r="B363" s="9"/>
      <c r="C363" s="79" t="s">
        <v>217</v>
      </c>
      <c r="D363" s="121"/>
    </row>
    <row r="364" spans="1:4" ht="15">
      <c r="A364" s="46"/>
      <c r="B364" s="11"/>
      <c r="C364" s="79" t="s">
        <v>218</v>
      </c>
      <c r="D364" s="121"/>
    </row>
    <row r="365" spans="1:4" s="103" customFormat="1" ht="10.5">
      <c r="A365" s="100"/>
      <c r="B365" s="101"/>
      <c r="C365" s="102"/>
      <c r="D365" s="109"/>
    </row>
    <row r="366" spans="1:4" ht="14">
      <c r="A366" s="44"/>
      <c r="B366" s="14"/>
      <c r="C366" s="68" t="s">
        <v>51</v>
      </c>
      <c r="D366" s="98">
        <f>D367</f>
        <v>844473</v>
      </c>
    </row>
    <row r="367" spans="1:4" s="94" customFormat="1" ht="14">
      <c r="A367" s="93"/>
      <c r="C367" s="70" t="s">
        <v>320</v>
      </c>
      <c r="D367" s="71">
        <v>844473</v>
      </c>
    </row>
    <row r="368" spans="1:4" ht="14">
      <c r="A368" s="44"/>
      <c r="B368" s="14"/>
      <c r="C368" s="68" t="s">
        <v>1</v>
      </c>
      <c r="D368" s="98">
        <f>D369</f>
        <v>844473</v>
      </c>
    </row>
    <row r="369" spans="1:4" s="94" customFormat="1" ht="14">
      <c r="A369" s="149"/>
      <c r="B369" s="149"/>
      <c r="C369" s="70" t="s">
        <v>410</v>
      </c>
      <c r="D369" s="71">
        <v>844473</v>
      </c>
    </row>
    <row r="370" spans="1:4" s="21" customFormat="1" ht="10.5">
      <c r="A370" s="52"/>
      <c r="C370" s="102"/>
      <c r="D370" s="109"/>
    </row>
    <row r="371" spans="1:4" s="103" customFormat="1" ht="10.5">
      <c r="A371" s="100"/>
      <c r="C371" s="102"/>
      <c r="D371" s="109"/>
    </row>
    <row r="372" spans="1:4" ht="15">
      <c r="A372" s="46" t="s">
        <v>45</v>
      </c>
      <c r="B372" s="11" t="s">
        <v>87</v>
      </c>
      <c r="C372" s="79" t="s">
        <v>240</v>
      </c>
      <c r="D372" s="121"/>
    </row>
    <row r="373" spans="1:4" s="37" customFormat="1" ht="15">
      <c r="A373" s="9" t="s">
        <v>339</v>
      </c>
      <c r="B373" s="9"/>
      <c r="C373" s="79" t="s">
        <v>375</v>
      </c>
      <c r="D373" s="121"/>
    </row>
    <row r="374" spans="1:4" s="103" customFormat="1" ht="10.5">
      <c r="A374" s="100"/>
      <c r="B374" s="100"/>
      <c r="C374" s="105"/>
      <c r="D374" s="122"/>
    </row>
    <row r="375" spans="3:4" ht="14">
      <c r="C375" s="68" t="s">
        <v>51</v>
      </c>
      <c r="D375" s="98">
        <f>D376</f>
        <v>439720</v>
      </c>
    </row>
    <row r="376" spans="1:4" s="94" customFormat="1" ht="14">
      <c r="A376" s="93"/>
      <c r="C376" s="70" t="s">
        <v>320</v>
      </c>
      <c r="D376" s="71">
        <v>439720</v>
      </c>
    </row>
    <row r="377" spans="1:4" ht="14">
      <c r="A377" s="44"/>
      <c r="B377" s="14"/>
      <c r="C377" s="68" t="s">
        <v>1</v>
      </c>
      <c r="D377" s="98">
        <f>D378+D380</f>
        <v>439720</v>
      </c>
    </row>
    <row r="378" spans="1:4" s="94" customFormat="1" ht="14">
      <c r="A378" s="93"/>
      <c r="B378" s="93"/>
      <c r="C378" s="152" t="s">
        <v>413</v>
      </c>
      <c r="D378" s="71">
        <v>291720</v>
      </c>
    </row>
    <row r="379" spans="1:4" s="97" customFormat="1" ht="11.5">
      <c r="A379" s="96"/>
      <c r="C379" s="141" t="s">
        <v>376</v>
      </c>
      <c r="D379" s="67">
        <v>241720</v>
      </c>
    </row>
    <row r="380" spans="1:4" s="94" customFormat="1" ht="14">
      <c r="A380" s="149"/>
      <c r="B380" s="149"/>
      <c r="C380" s="70" t="s">
        <v>410</v>
      </c>
      <c r="D380" s="71">
        <v>148000</v>
      </c>
    </row>
    <row r="381" spans="1:4" s="97" customFormat="1" ht="11.5">
      <c r="A381" s="96"/>
      <c r="C381" s="141" t="s">
        <v>376</v>
      </c>
      <c r="D381" s="67">
        <v>148000</v>
      </c>
    </row>
    <row r="382" spans="1:4" s="21" customFormat="1" ht="10.5">
      <c r="A382" s="52"/>
      <c r="C382" s="102"/>
      <c r="D382" s="109"/>
    </row>
    <row r="383" spans="1:4" s="103" customFormat="1" ht="10.5">
      <c r="A383" s="100"/>
      <c r="C383" s="102"/>
      <c r="D383" s="109"/>
    </row>
    <row r="384" spans="1:4" s="118" customFormat="1" ht="15">
      <c r="A384" s="46" t="s">
        <v>390</v>
      </c>
      <c r="B384" s="58" t="s">
        <v>87</v>
      </c>
      <c r="C384" s="79" t="s">
        <v>392</v>
      </c>
      <c r="D384" s="128"/>
    </row>
    <row r="385" spans="1:4" s="118" customFormat="1" ht="15">
      <c r="A385" s="9" t="s">
        <v>339</v>
      </c>
      <c r="B385" s="9"/>
      <c r="C385" s="79"/>
      <c r="D385" s="128"/>
    </row>
    <row r="386" spans="1:4" s="118" customFormat="1" ht="14">
      <c r="A386" s="119"/>
      <c r="B386" s="120"/>
      <c r="C386" s="68" t="s">
        <v>51</v>
      </c>
      <c r="D386" s="98">
        <f>D387</f>
        <v>1500000</v>
      </c>
    </row>
    <row r="387" spans="1:4" s="155" customFormat="1" ht="14">
      <c r="A387" s="154"/>
      <c r="C387" s="70" t="s">
        <v>320</v>
      </c>
      <c r="D387" s="71">
        <v>1500000</v>
      </c>
    </row>
    <row r="388" spans="1:4" s="103" customFormat="1" ht="14">
      <c r="A388" s="44"/>
      <c r="B388" s="44"/>
      <c r="C388" s="68" t="s">
        <v>1</v>
      </c>
      <c r="D388" s="98">
        <f>SUM(D389:D390)</f>
        <v>1500000</v>
      </c>
    </row>
    <row r="389" spans="1:4" s="94" customFormat="1" ht="14">
      <c r="A389" s="93"/>
      <c r="B389" s="93"/>
      <c r="C389" s="152" t="s">
        <v>413</v>
      </c>
      <c r="D389" s="71">
        <v>940000</v>
      </c>
    </row>
    <row r="390" spans="1:4" s="94" customFormat="1" ht="14">
      <c r="A390" s="149"/>
      <c r="B390" s="149"/>
      <c r="C390" s="70" t="s">
        <v>410</v>
      </c>
      <c r="D390" s="71">
        <v>560000</v>
      </c>
    </row>
    <row r="391" spans="1:4" s="103" customFormat="1" ht="10.5">
      <c r="A391" s="100"/>
      <c r="C391" s="102"/>
      <c r="D391" s="109"/>
    </row>
    <row r="392" spans="1:4" s="103" customFormat="1" ht="10.5">
      <c r="A392" s="100"/>
      <c r="C392" s="102"/>
      <c r="D392" s="109"/>
    </row>
    <row r="393" spans="1:4" s="12" customFormat="1" ht="15">
      <c r="A393" s="113" t="s">
        <v>56</v>
      </c>
      <c r="B393" s="113"/>
      <c r="C393" s="79" t="s">
        <v>313</v>
      </c>
      <c r="D393" s="121"/>
    </row>
    <row r="394" spans="1:4" s="50" customFormat="1" ht="15">
      <c r="A394" s="8" t="s">
        <v>342</v>
      </c>
      <c r="B394" s="8"/>
      <c r="C394" s="79" t="s">
        <v>314</v>
      </c>
      <c r="D394" s="121"/>
    </row>
    <row r="395" spans="1:4" s="104" customFormat="1" ht="10.5">
      <c r="A395" s="108"/>
      <c r="B395" s="108"/>
      <c r="C395" s="105"/>
      <c r="D395" s="122"/>
    </row>
    <row r="396" spans="1:4" s="14" customFormat="1" ht="14">
      <c r="A396" s="68"/>
      <c r="B396" s="68"/>
      <c r="C396" s="68" t="s">
        <v>51</v>
      </c>
      <c r="D396" s="98">
        <f>SUM(D397:D399)</f>
        <v>158970507</v>
      </c>
    </row>
    <row r="397" spans="1:4" s="94" customFormat="1" ht="14">
      <c r="A397" s="93"/>
      <c r="C397" s="70" t="s">
        <v>320</v>
      </c>
      <c r="D397" s="71">
        <v>91375438</v>
      </c>
    </row>
    <row r="398" spans="1:4" s="94" customFormat="1" ht="14">
      <c r="A398" s="93"/>
      <c r="C398" s="70" t="s">
        <v>149</v>
      </c>
      <c r="D398" s="71">
        <v>62972371</v>
      </c>
    </row>
    <row r="399" spans="1:4" s="94" customFormat="1" ht="14">
      <c r="A399" s="93"/>
      <c r="C399" s="70" t="s">
        <v>401</v>
      </c>
      <c r="D399" s="71">
        <v>4622698</v>
      </c>
    </row>
    <row r="400" spans="1:4" s="14" customFormat="1" ht="14">
      <c r="A400" s="44"/>
      <c r="C400" s="68" t="s">
        <v>1</v>
      </c>
      <c r="D400" s="98">
        <f>D401+D403+D404+D405+D406+D407</f>
        <v>158970507</v>
      </c>
    </row>
    <row r="401" spans="1:4" s="94" customFormat="1" ht="14">
      <c r="A401" s="93"/>
      <c r="B401" s="93"/>
      <c r="C401" s="152" t="s">
        <v>412</v>
      </c>
      <c r="D401" s="71">
        <v>5346153</v>
      </c>
    </row>
    <row r="402" spans="1:4" s="83" customFormat="1" ht="13">
      <c r="A402" s="150"/>
      <c r="B402" s="150"/>
      <c r="C402" s="153" t="s">
        <v>414</v>
      </c>
      <c r="D402" s="127">
        <v>4325716</v>
      </c>
    </row>
    <row r="403" spans="1:4" s="94" customFormat="1" ht="14">
      <c r="A403" s="93"/>
      <c r="B403" s="93"/>
      <c r="C403" s="152" t="s">
        <v>413</v>
      </c>
      <c r="D403" s="71">
        <v>13832755</v>
      </c>
    </row>
    <row r="404" spans="1:4" s="94" customFormat="1" ht="14">
      <c r="A404" s="93"/>
      <c r="B404" s="93"/>
      <c r="C404" s="70" t="s">
        <v>410</v>
      </c>
      <c r="D404" s="71">
        <v>138436675</v>
      </c>
    </row>
    <row r="405" spans="1:4" s="94" customFormat="1" ht="14">
      <c r="A405" s="93"/>
      <c r="B405" s="93"/>
      <c r="C405" s="70" t="s">
        <v>418</v>
      </c>
      <c r="D405" s="71">
        <v>188038</v>
      </c>
    </row>
    <row r="406" spans="1:4" s="94" customFormat="1" ht="14">
      <c r="A406" s="93"/>
      <c r="B406" s="93"/>
      <c r="C406" s="70" t="s">
        <v>171</v>
      </c>
      <c r="D406" s="71">
        <v>1126886</v>
      </c>
    </row>
    <row r="407" spans="1:4" s="94" customFormat="1" ht="14">
      <c r="A407" s="93"/>
      <c r="C407" s="70" t="s">
        <v>411</v>
      </c>
      <c r="D407" s="71">
        <v>40000</v>
      </c>
    </row>
    <row r="408" spans="1:4" s="103" customFormat="1" ht="10.5">
      <c r="A408" s="100"/>
      <c r="C408" s="102"/>
      <c r="D408" s="109"/>
    </row>
    <row r="409" spans="1:4" s="103" customFormat="1" ht="10.5">
      <c r="A409" s="100"/>
      <c r="C409" s="102"/>
      <c r="D409" s="109"/>
    </row>
    <row r="410" spans="1:4" s="23" customFormat="1" ht="17.5">
      <c r="A410" s="86"/>
      <c r="B410" s="24"/>
      <c r="C410" s="81" t="s">
        <v>262</v>
      </c>
      <c r="D410" s="124"/>
    </row>
    <row r="411" spans="1:4" s="23" customFormat="1" ht="17.5">
      <c r="A411" s="86"/>
      <c r="B411" s="24"/>
      <c r="C411" s="81" t="s">
        <v>263</v>
      </c>
      <c r="D411" s="124"/>
    </row>
    <row r="412" spans="1:4" s="38" customFormat="1" ht="10.5">
      <c r="A412" s="52"/>
      <c r="B412" s="40"/>
      <c r="C412" s="136"/>
      <c r="D412" s="109"/>
    </row>
    <row r="413" spans="1:4" ht="15">
      <c r="A413" s="46"/>
      <c r="B413" s="12"/>
      <c r="C413" s="68" t="s">
        <v>51</v>
      </c>
      <c r="D413" s="98">
        <f>SUM(D414:D415)</f>
        <v>12650596</v>
      </c>
    </row>
    <row r="414" spans="1:4" s="94" customFormat="1" ht="14">
      <c r="A414" s="44"/>
      <c r="C414" s="70" t="s">
        <v>320</v>
      </c>
      <c r="D414" s="71">
        <f>D427+D439</f>
        <v>10649745</v>
      </c>
    </row>
    <row r="415" spans="1:4" s="94" customFormat="1" ht="14">
      <c r="A415" s="44"/>
      <c r="C415" s="70" t="s">
        <v>401</v>
      </c>
      <c r="D415" s="71">
        <f>D428</f>
        <v>2000851</v>
      </c>
    </row>
    <row r="416" spans="1:4" ht="15">
      <c r="A416" s="46"/>
      <c r="B416" s="12"/>
      <c r="C416" s="68" t="s">
        <v>1</v>
      </c>
      <c r="D416" s="98">
        <f>D417+D419+D420+D421</f>
        <v>12650596</v>
      </c>
    </row>
    <row r="417" spans="1:4" s="94" customFormat="1" ht="14">
      <c r="A417" s="93"/>
      <c r="B417" s="93"/>
      <c r="C417" s="152" t="s">
        <v>412</v>
      </c>
      <c r="D417" s="71">
        <f>D430</f>
        <v>10066675</v>
      </c>
    </row>
    <row r="418" spans="1:4" s="83" customFormat="1" ht="13">
      <c r="A418" s="150"/>
      <c r="B418" s="150"/>
      <c r="C418" s="153" t="s">
        <v>414</v>
      </c>
      <c r="D418" s="127">
        <f>D431</f>
        <v>7807238</v>
      </c>
    </row>
    <row r="419" spans="1:4" s="94" customFormat="1" ht="14">
      <c r="A419" s="93"/>
      <c r="B419" s="93"/>
      <c r="C419" s="152" t="s">
        <v>413</v>
      </c>
      <c r="D419" s="71">
        <f>D432</f>
        <v>2413969</v>
      </c>
    </row>
    <row r="420" spans="1:4" s="94" customFormat="1" ht="14">
      <c r="A420" s="149"/>
      <c r="B420" s="149"/>
      <c r="C420" s="70" t="s">
        <v>410</v>
      </c>
      <c r="D420" s="71">
        <f>D433+D441</f>
        <v>153352</v>
      </c>
    </row>
    <row r="421" spans="1:4" s="94" customFormat="1" ht="14">
      <c r="A421" s="93"/>
      <c r="C421" s="70" t="s">
        <v>418</v>
      </c>
      <c r="D421" s="71">
        <f>D434</f>
        <v>16600</v>
      </c>
    </row>
    <row r="422" spans="1:4" s="38" customFormat="1" ht="10.5">
      <c r="A422" s="52"/>
      <c r="C422" s="102"/>
      <c r="D422" s="109"/>
    </row>
    <row r="423" spans="1:4" ht="15">
      <c r="A423" s="46" t="s">
        <v>16</v>
      </c>
      <c r="B423" s="11" t="s">
        <v>200</v>
      </c>
      <c r="C423" s="79" t="s">
        <v>268</v>
      </c>
      <c r="D423" s="121"/>
    </row>
    <row r="424" spans="1:4" ht="15">
      <c r="A424" s="9" t="s">
        <v>323</v>
      </c>
      <c r="B424" s="9"/>
      <c r="C424" s="79" t="s">
        <v>263</v>
      </c>
      <c r="D424" s="121"/>
    </row>
    <row r="425" spans="1:4" s="103" customFormat="1" ht="10.5">
      <c r="A425" s="100"/>
      <c r="B425" s="100"/>
      <c r="C425" s="105"/>
      <c r="D425" s="122"/>
    </row>
    <row r="426" spans="1:4" ht="15">
      <c r="A426" s="46"/>
      <c r="B426" s="12"/>
      <c r="C426" s="68" t="s">
        <v>51</v>
      </c>
      <c r="D426" s="98">
        <f>SUM(D427:D428)</f>
        <v>12519596</v>
      </c>
    </row>
    <row r="427" spans="1:4" s="94" customFormat="1" ht="14">
      <c r="A427" s="44"/>
      <c r="C427" s="70" t="s">
        <v>320</v>
      </c>
      <c r="D427" s="71">
        <v>10518745</v>
      </c>
    </row>
    <row r="428" spans="1:4" s="94" customFormat="1" ht="14">
      <c r="A428" s="44"/>
      <c r="C428" s="70" t="s">
        <v>401</v>
      </c>
      <c r="D428" s="71">
        <v>2000851</v>
      </c>
    </row>
    <row r="429" spans="1:4" ht="15">
      <c r="A429" s="46"/>
      <c r="B429" s="12"/>
      <c r="C429" s="68" t="s">
        <v>1</v>
      </c>
      <c r="D429" s="98">
        <f>D430+D432+D433+D434</f>
        <v>12519596</v>
      </c>
    </row>
    <row r="430" spans="1:4" s="94" customFormat="1" ht="14">
      <c r="A430" s="93"/>
      <c r="B430" s="93"/>
      <c r="C430" s="152" t="s">
        <v>412</v>
      </c>
      <c r="D430" s="71">
        <v>10066675</v>
      </c>
    </row>
    <row r="431" spans="1:4" s="83" customFormat="1" ht="13">
      <c r="A431" s="150"/>
      <c r="B431" s="150"/>
      <c r="C431" s="153" t="s">
        <v>414</v>
      </c>
      <c r="D431" s="127">
        <v>7807238</v>
      </c>
    </row>
    <row r="432" spans="1:4" s="94" customFormat="1" ht="14">
      <c r="A432" s="93"/>
      <c r="B432" s="93"/>
      <c r="C432" s="152" t="s">
        <v>413</v>
      </c>
      <c r="D432" s="71">
        <v>2413969</v>
      </c>
    </row>
    <row r="433" spans="1:4" s="94" customFormat="1" ht="14">
      <c r="A433" s="149"/>
      <c r="B433" s="149"/>
      <c r="C433" s="70" t="s">
        <v>410</v>
      </c>
      <c r="D433" s="71">
        <v>22352</v>
      </c>
    </row>
    <row r="434" spans="1:4" s="94" customFormat="1" ht="14">
      <c r="A434" s="93"/>
      <c r="C434" s="70" t="s">
        <v>418</v>
      </c>
      <c r="D434" s="71">
        <v>16600</v>
      </c>
    </row>
    <row r="435" spans="1:4" s="38" customFormat="1" ht="10.5">
      <c r="A435" s="52"/>
      <c r="C435" s="102"/>
      <c r="D435" s="109"/>
    </row>
    <row r="436" spans="1:4" ht="15">
      <c r="A436" s="46" t="s">
        <v>237</v>
      </c>
      <c r="B436" s="11" t="s">
        <v>87</v>
      </c>
      <c r="C436" s="79" t="s">
        <v>243</v>
      </c>
      <c r="D436" s="121"/>
    </row>
    <row r="437" spans="1:4" s="38" customFormat="1" ht="14">
      <c r="A437" s="9" t="s">
        <v>341</v>
      </c>
      <c r="B437" s="9"/>
      <c r="C437" s="105"/>
      <c r="D437" s="122"/>
    </row>
    <row r="438" spans="3:4" ht="14">
      <c r="C438" s="68" t="s">
        <v>51</v>
      </c>
      <c r="D438" s="98">
        <f>SUM(D439:D439)</f>
        <v>131000</v>
      </c>
    </row>
    <row r="439" spans="1:4" s="94" customFormat="1" ht="14">
      <c r="A439" s="44"/>
      <c r="C439" s="70" t="s">
        <v>320</v>
      </c>
      <c r="D439" s="71">
        <v>131000</v>
      </c>
    </row>
    <row r="440" spans="1:4" ht="15">
      <c r="A440" s="46"/>
      <c r="B440" s="12"/>
      <c r="C440" s="68" t="s">
        <v>1</v>
      </c>
      <c r="D440" s="98">
        <f>D441</f>
        <v>131000</v>
      </c>
    </row>
    <row r="441" spans="1:4" s="94" customFormat="1" ht="14">
      <c r="A441" s="93"/>
      <c r="C441" s="70" t="s">
        <v>410</v>
      </c>
      <c r="D441" s="71">
        <v>131000</v>
      </c>
    </row>
    <row r="442" spans="1:4" s="38" customFormat="1" ht="10.5">
      <c r="A442" s="52"/>
      <c r="C442" s="102"/>
      <c r="D442" s="109"/>
    </row>
    <row r="443" spans="1:4" s="103" customFormat="1" ht="10.5">
      <c r="A443" s="100"/>
      <c r="C443" s="102"/>
      <c r="D443" s="109"/>
    </row>
    <row r="444" spans="1:4" ht="17.5">
      <c r="A444" s="86"/>
      <c r="B444" s="24"/>
      <c r="C444" s="81" t="s">
        <v>257</v>
      </c>
      <c r="D444" s="124"/>
    </row>
    <row r="445" spans="1:4" s="37" customFormat="1" ht="17.5">
      <c r="A445" s="86"/>
      <c r="B445" s="24"/>
      <c r="C445" s="81" t="s">
        <v>258</v>
      </c>
      <c r="D445" s="124"/>
    </row>
    <row r="446" spans="1:4" s="38" customFormat="1" ht="10.5">
      <c r="A446" s="52"/>
      <c r="C446" s="102"/>
      <c r="D446" s="109"/>
    </row>
    <row r="447" spans="1:4" ht="15">
      <c r="A447" s="46"/>
      <c r="B447" s="12"/>
      <c r="C447" s="79" t="s">
        <v>51</v>
      </c>
      <c r="D447" s="121">
        <f>SUM(D448:D449)</f>
        <v>32585616</v>
      </c>
    </row>
    <row r="448" spans="1:4" s="94" customFormat="1" ht="14">
      <c r="A448" s="44"/>
      <c r="C448" s="70" t="s">
        <v>320</v>
      </c>
      <c r="D448" s="71">
        <f>D463+D489+D479</f>
        <v>26027850</v>
      </c>
    </row>
    <row r="449" spans="1:4" s="94" customFormat="1" ht="14">
      <c r="A449" s="44"/>
      <c r="C449" s="70" t="s">
        <v>401</v>
      </c>
      <c r="D449" s="71">
        <f>D464</f>
        <v>6557766</v>
      </c>
    </row>
    <row r="450" spans="1:4" ht="15">
      <c r="A450" s="46"/>
      <c r="B450" s="12"/>
      <c r="C450" s="79" t="s">
        <v>1</v>
      </c>
      <c r="D450" s="121">
        <f>D451+D453+D454+D455+D456</f>
        <v>32585616</v>
      </c>
    </row>
    <row r="451" spans="1:4" s="94" customFormat="1" ht="14">
      <c r="A451" s="93"/>
      <c r="B451" s="93"/>
      <c r="C451" s="152" t="s">
        <v>412</v>
      </c>
      <c r="D451" s="71">
        <f>D466</f>
        <v>7861975</v>
      </c>
    </row>
    <row r="452" spans="1:4" s="83" customFormat="1" ht="13">
      <c r="A452" s="150"/>
      <c r="B452" s="150"/>
      <c r="C452" s="153" t="s">
        <v>414</v>
      </c>
      <c r="D452" s="127">
        <f>D467</f>
        <v>6109491</v>
      </c>
    </row>
    <row r="453" spans="1:4" s="94" customFormat="1" ht="14">
      <c r="A453" s="93"/>
      <c r="B453" s="93"/>
      <c r="C453" s="152" t="s">
        <v>413</v>
      </c>
      <c r="D453" s="71">
        <f>D468</f>
        <v>11305032</v>
      </c>
    </row>
    <row r="454" spans="1:4" s="94" customFormat="1" ht="14">
      <c r="A454" s="93"/>
      <c r="C454" s="70" t="s">
        <v>70</v>
      </c>
      <c r="D454" s="71">
        <f>D481</f>
        <v>2326103</v>
      </c>
    </row>
    <row r="455" spans="1:4" s="94" customFormat="1" ht="14">
      <c r="A455" s="149"/>
      <c r="B455" s="149"/>
      <c r="C455" s="70" t="s">
        <v>410</v>
      </c>
      <c r="D455" s="71">
        <f>D469+D491</f>
        <v>10925422</v>
      </c>
    </row>
    <row r="456" spans="1:4" s="94" customFormat="1" ht="14">
      <c r="A456" s="117"/>
      <c r="B456" s="70"/>
      <c r="C456" s="70" t="s">
        <v>411</v>
      </c>
      <c r="D456" s="71">
        <f>D470</f>
        <v>167084</v>
      </c>
    </row>
    <row r="457" spans="1:4" s="38" customFormat="1" ht="10.5">
      <c r="A457" s="52"/>
      <c r="C457" s="102"/>
      <c r="D457" s="109"/>
    </row>
    <row r="458" spans="1:4" ht="15">
      <c r="A458" s="113" t="s">
        <v>17</v>
      </c>
      <c r="B458" s="112"/>
      <c r="C458" s="79" t="s">
        <v>259</v>
      </c>
      <c r="D458" s="121"/>
    </row>
    <row r="459" spans="1:4" ht="15">
      <c r="A459" s="8" t="s">
        <v>323</v>
      </c>
      <c r="B459" s="8"/>
      <c r="C459" s="79" t="s">
        <v>261</v>
      </c>
      <c r="D459" s="121"/>
    </row>
    <row r="460" spans="1:4" s="37" customFormat="1" ht="15">
      <c r="A460" s="113"/>
      <c r="B460" s="112"/>
      <c r="C460" s="79" t="s">
        <v>260</v>
      </c>
      <c r="D460" s="121"/>
    </row>
    <row r="461" spans="1:4" s="38" customFormat="1" ht="10.5">
      <c r="A461" s="114"/>
      <c r="B461" s="115"/>
      <c r="C461" s="105"/>
      <c r="D461" s="122"/>
    </row>
    <row r="462" spans="1:4" ht="14">
      <c r="A462" s="116"/>
      <c r="B462" s="68"/>
      <c r="C462" s="68" t="s">
        <v>51</v>
      </c>
      <c r="D462" s="98">
        <f>SUM(D463:D464)</f>
        <v>22280925</v>
      </c>
    </row>
    <row r="463" spans="1:4" s="94" customFormat="1" ht="14">
      <c r="A463" s="116"/>
      <c r="B463" s="70"/>
      <c r="C463" s="70" t="s">
        <v>320</v>
      </c>
      <c r="D463" s="71">
        <v>15723159</v>
      </c>
    </row>
    <row r="464" spans="1:4" s="94" customFormat="1" ht="14">
      <c r="A464" s="116"/>
      <c r="B464" s="70"/>
      <c r="C464" s="70" t="s">
        <v>401</v>
      </c>
      <c r="D464" s="71">
        <v>6557766</v>
      </c>
    </row>
    <row r="465" spans="1:4" ht="14">
      <c r="A465" s="116"/>
      <c r="B465" s="68"/>
      <c r="C465" s="68" t="s">
        <v>1</v>
      </c>
      <c r="D465" s="98">
        <f>D466+D468+D469+D470</f>
        <v>22280925</v>
      </c>
    </row>
    <row r="466" spans="1:4" s="94" customFormat="1" ht="14">
      <c r="A466" s="93"/>
      <c r="B466" s="93"/>
      <c r="C466" s="152" t="s">
        <v>412</v>
      </c>
      <c r="D466" s="71">
        <v>7861975</v>
      </c>
    </row>
    <row r="467" spans="1:4" s="83" customFormat="1" ht="13">
      <c r="A467" s="150"/>
      <c r="B467" s="150"/>
      <c r="C467" s="153" t="s">
        <v>414</v>
      </c>
      <c r="D467" s="127">
        <v>6109491</v>
      </c>
    </row>
    <row r="468" spans="1:4" s="94" customFormat="1" ht="14">
      <c r="A468" s="93"/>
      <c r="B468" s="93"/>
      <c r="C468" s="152" t="s">
        <v>413</v>
      </c>
      <c r="D468" s="71">
        <v>11305032</v>
      </c>
    </row>
    <row r="469" spans="1:4" s="94" customFormat="1" ht="14">
      <c r="A469" s="149"/>
      <c r="B469" s="149"/>
      <c r="C469" s="70" t="s">
        <v>410</v>
      </c>
      <c r="D469" s="71">
        <v>2946834</v>
      </c>
    </row>
    <row r="470" spans="1:4" s="94" customFormat="1" ht="14">
      <c r="A470" s="117"/>
      <c r="B470" s="70"/>
      <c r="C470" s="70" t="s">
        <v>411</v>
      </c>
      <c r="D470" s="71">
        <v>167084</v>
      </c>
    </row>
    <row r="471" spans="1:4" s="38" customFormat="1" ht="10.5">
      <c r="A471" s="72"/>
      <c r="B471" s="73"/>
      <c r="C471" s="102"/>
      <c r="D471" s="109"/>
    </row>
    <row r="472" spans="1:4" s="103" customFormat="1" ht="10.5">
      <c r="A472" s="72"/>
      <c r="B472" s="102"/>
      <c r="C472" s="102"/>
      <c r="D472" s="109"/>
    </row>
    <row r="473" spans="1:4" s="103" customFormat="1" ht="10.5">
      <c r="A473" s="72"/>
      <c r="B473" s="102"/>
      <c r="C473" s="102"/>
      <c r="D473" s="109"/>
    </row>
    <row r="474" spans="1:4" ht="15.5">
      <c r="A474" s="113" t="s">
        <v>174</v>
      </c>
      <c r="B474" s="112"/>
      <c r="C474" s="79" t="s">
        <v>311</v>
      </c>
      <c r="D474" s="99"/>
    </row>
    <row r="475" spans="1:4" ht="15.5">
      <c r="A475" s="8" t="s">
        <v>359</v>
      </c>
      <c r="B475" s="8"/>
      <c r="C475" s="79" t="s">
        <v>385</v>
      </c>
      <c r="D475" s="99"/>
    </row>
    <row r="476" spans="1:4" s="37" customFormat="1" ht="15.5">
      <c r="A476" s="111"/>
      <c r="B476" s="111"/>
      <c r="C476" s="79" t="s">
        <v>312</v>
      </c>
      <c r="D476" s="99"/>
    </row>
    <row r="477" spans="1:4" s="38" customFormat="1" ht="10.5">
      <c r="A477" s="108"/>
      <c r="B477" s="108"/>
      <c r="C477" s="105"/>
      <c r="D477" s="109"/>
    </row>
    <row r="478" spans="1:4" ht="14">
      <c r="A478" s="116"/>
      <c r="B478" s="70"/>
      <c r="C478" s="68" t="s">
        <v>51</v>
      </c>
      <c r="D478" s="98">
        <f>SUM(D479:D479)</f>
        <v>2326103</v>
      </c>
    </row>
    <row r="479" spans="1:4" s="94" customFormat="1" ht="14">
      <c r="A479" s="44"/>
      <c r="C479" s="70" t="s">
        <v>320</v>
      </c>
      <c r="D479" s="71">
        <v>2326103</v>
      </c>
    </row>
    <row r="480" spans="1:4" ht="14">
      <c r="A480" s="44"/>
      <c r="B480" s="23"/>
      <c r="C480" s="68" t="s">
        <v>1</v>
      </c>
      <c r="D480" s="98">
        <f>D481</f>
        <v>2326103</v>
      </c>
    </row>
    <row r="481" spans="1:4" s="94" customFormat="1" ht="14">
      <c r="A481" s="93"/>
      <c r="C481" s="70" t="s">
        <v>70</v>
      </c>
      <c r="D481" s="71">
        <v>2326103</v>
      </c>
    </row>
    <row r="482" spans="1:4" s="38" customFormat="1" ht="10.5">
      <c r="A482" s="52"/>
      <c r="C482" s="102"/>
      <c r="D482" s="109"/>
    </row>
    <row r="483" spans="1:4" s="103" customFormat="1" ht="10.5">
      <c r="A483" s="100"/>
      <c r="C483" s="102"/>
      <c r="D483" s="109"/>
    </row>
    <row r="484" spans="1:4" s="38" customFormat="1" ht="10.5">
      <c r="A484" s="52"/>
      <c r="C484" s="102"/>
      <c r="D484" s="109"/>
    </row>
    <row r="485" spans="1:4" ht="15.5">
      <c r="A485" s="46" t="s">
        <v>99</v>
      </c>
      <c r="B485" s="11" t="s">
        <v>75</v>
      </c>
      <c r="C485" s="79" t="s">
        <v>310</v>
      </c>
      <c r="D485" s="99"/>
    </row>
    <row r="486" spans="1:4" ht="15.5">
      <c r="A486" s="9" t="s">
        <v>360</v>
      </c>
      <c r="B486" s="9"/>
      <c r="C486" s="79" t="s">
        <v>309</v>
      </c>
      <c r="D486" s="99"/>
    </row>
    <row r="487" spans="1:4" s="38" customFormat="1" ht="10.5">
      <c r="A487" s="59"/>
      <c r="B487" s="59"/>
      <c r="C487" s="105"/>
      <c r="D487" s="109"/>
    </row>
    <row r="488" spans="1:4" ht="14">
      <c r="A488" s="44"/>
      <c r="B488" s="23"/>
      <c r="C488" s="68" t="s">
        <v>51</v>
      </c>
      <c r="D488" s="98">
        <f>SUM(D489:D489)</f>
        <v>7978588</v>
      </c>
    </row>
    <row r="489" spans="1:4" s="94" customFormat="1" ht="14">
      <c r="A489" s="44"/>
      <c r="C489" s="70" t="s">
        <v>320</v>
      </c>
      <c r="D489" s="71">
        <v>7978588</v>
      </c>
    </row>
    <row r="490" spans="1:4" s="37" customFormat="1" ht="14">
      <c r="A490" s="44"/>
      <c r="B490" s="44"/>
      <c r="C490" s="68" t="s">
        <v>1</v>
      </c>
      <c r="D490" s="98">
        <f>D491</f>
        <v>7978588</v>
      </c>
    </row>
    <row r="491" spans="1:4" s="94" customFormat="1" ht="14">
      <c r="A491" s="44"/>
      <c r="B491" s="49"/>
      <c r="C491" s="70" t="s">
        <v>410</v>
      </c>
      <c r="D491" s="71">
        <v>7978588</v>
      </c>
    </row>
    <row r="492" spans="1:4" s="38" customFormat="1" ht="10.5">
      <c r="A492" s="52"/>
      <c r="C492" s="102"/>
      <c r="D492" s="109"/>
    </row>
    <row r="493" spans="1:4" s="103" customFormat="1" ht="10.5">
      <c r="A493" s="100"/>
      <c r="C493" s="102"/>
      <c r="D493" s="109"/>
    </row>
    <row r="494" spans="1:4" s="103" customFormat="1" ht="10.5">
      <c r="A494" s="100"/>
      <c r="C494" s="102"/>
      <c r="D494" s="109"/>
    </row>
    <row r="495" spans="1:4" ht="17.5">
      <c r="A495" s="86"/>
      <c r="B495" s="24"/>
      <c r="C495" s="81" t="s">
        <v>256</v>
      </c>
      <c r="D495" s="124"/>
    </row>
    <row r="496" spans="1:4" s="37" customFormat="1" ht="17.5">
      <c r="A496" s="86"/>
      <c r="B496" s="24"/>
      <c r="C496" s="81" t="s">
        <v>269</v>
      </c>
      <c r="D496" s="124"/>
    </row>
    <row r="497" spans="1:4" s="38" customFormat="1" ht="10.5">
      <c r="A497" s="52"/>
      <c r="C497" s="102"/>
      <c r="D497" s="109"/>
    </row>
    <row r="498" spans="1:4" ht="15">
      <c r="A498" s="46"/>
      <c r="B498" s="12"/>
      <c r="C498" s="79" t="s">
        <v>51</v>
      </c>
      <c r="D498" s="121">
        <f>SUM(D499:D500)</f>
        <v>91329035</v>
      </c>
    </row>
    <row r="499" spans="1:4" s="94" customFormat="1" ht="14">
      <c r="A499" s="44"/>
      <c r="C499" s="70" t="s">
        <v>320</v>
      </c>
      <c r="D499" s="71">
        <f>D514+D545+D573+D589+D527+D598+D564+D581+D613+D555</f>
        <v>88519132</v>
      </c>
    </row>
    <row r="500" spans="1:4" s="94" customFormat="1" ht="14">
      <c r="A500" s="44"/>
      <c r="C500" s="70" t="s">
        <v>401</v>
      </c>
      <c r="D500" s="71">
        <f>D546</f>
        <v>2809903</v>
      </c>
    </row>
    <row r="501" spans="1:4" ht="15">
      <c r="A501" s="46"/>
      <c r="B501" s="12"/>
      <c r="C501" s="79" t="s">
        <v>1</v>
      </c>
      <c r="D501" s="121">
        <f>D502+D504+D505+D506</f>
        <v>91329035</v>
      </c>
    </row>
    <row r="502" spans="1:4" s="94" customFormat="1" ht="14">
      <c r="A502" s="93"/>
      <c r="B502" s="93"/>
      <c r="C502" s="152" t="s">
        <v>412</v>
      </c>
      <c r="D502" s="71">
        <f>D516</f>
        <v>10393444</v>
      </c>
    </row>
    <row r="503" spans="1:4" s="83" customFormat="1" ht="13">
      <c r="A503" s="150"/>
      <c r="B503" s="150"/>
      <c r="C503" s="153" t="s">
        <v>414</v>
      </c>
      <c r="D503" s="127">
        <f>D517</f>
        <v>8082429</v>
      </c>
    </row>
    <row r="504" spans="1:4" s="94" customFormat="1" ht="14">
      <c r="A504" s="93"/>
      <c r="B504" s="93"/>
      <c r="C504" s="152" t="s">
        <v>413</v>
      </c>
      <c r="D504" s="71">
        <f>D518+D529+D548+D566+D575+D591+D600+D615</f>
        <v>70524904</v>
      </c>
    </row>
    <row r="505" spans="1:4" s="94" customFormat="1" ht="14">
      <c r="A505" s="149"/>
      <c r="B505" s="149"/>
      <c r="C505" s="70" t="s">
        <v>410</v>
      </c>
      <c r="D505" s="71">
        <f>D519+D549+D557+D567+D583+D616</f>
        <v>10402687</v>
      </c>
    </row>
    <row r="506" spans="1:4" s="94" customFormat="1" ht="14">
      <c r="A506" s="93"/>
      <c r="B506" s="93"/>
      <c r="C506" s="70" t="s">
        <v>418</v>
      </c>
      <c r="D506" s="71">
        <f>D520</f>
        <v>8000</v>
      </c>
    </row>
    <row r="507" spans="1:4" s="38" customFormat="1" ht="10.5">
      <c r="A507" s="52"/>
      <c r="C507" s="102"/>
      <c r="D507" s="109"/>
    </row>
    <row r="508" spans="1:4" s="103" customFormat="1" ht="10.5">
      <c r="A508" s="100"/>
      <c r="C508" s="102"/>
      <c r="D508" s="109"/>
    </row>
    <row r="509" spans="1:4" s="38" customFormat="1" ht="10.5">
      <c r="A509" s="52"/>
      <c r="C509" s="102"/>
      <c r="D509" s="109"/>
    </row>
    <row r="510" spans="1:4" ht="15.5">
      <c r="A510" s="46" t="s">
        <v>101</v>
      </c>
      <c r="B510" s="11" t="s">
        <v>88</v>
      </c>
      <c r="C510" s="79" t="s">
        <v>271</v>
      </c>
      <c r="D510" s="99"/>
    </row>
    <row r="511" spans="1:4" s="37" customFormat="1" ht="15.5">
      <c r="A511" s="9" t="s">
        <v>323</v>
      </c>
      <c r="B511" s="9"/>
      <c r="C511" s="79" t="s">
        <v>270</v>
      </c>
      <c r="D511" s="99"/>
    </row>
    <row r="512" spans="1:4" s="38" customFormat="1" ht="10.5">
      <c r="A512" s="59"/>
      <c r="B512" s="59"/>
      <c r="C512" s="105"/>
      <c r="D512" s="109"/>
    </row>
    <row r="513" spans="1:4" ht="14">
      <c r="A513" s="44"/>
      <c r="B513" s="15"/>
      <c r="C513" s="68" t="s">
        <v>51</v>
      </c>
      <c r="D513" s="98">
        <f>SUM(D514:D514)</f>
        <v>12475849</v>
      </c>
    </row>
    <row r="514" spans="1:4" s="94" customFormat="1" ht="14">
      <c r="A514" s="44"/>
      <c r="B514" s="49"/>
      <c r="C514" s="70" t="s">
        <v>320</v>
      </c>
      <c r="D514" s="71">
        <v>12475849</v>
      </c>
    </row>
    <row r="515" spans="1:4" ht="14">
      <c r="A515" s="44"/>
      <c r="B515" s="15"/>
      <c r="C515" s="68" t="s">
        <v>1</v>
      </c>
      <c r="D515" s="98">
        <f>D516+D518+D519+D520</f>
        <v>12475849</v>
      </c>
    </row>
    <row r="516" spans="1:4" s="94" customFormat="1" ht="14">
      <c r="A516" s="93"/>
      <c r="B516" s="93"/>
      <c r="C516" s="152" t="s">
        <v>412</v>
      </c>
      <c r="D516" s="71">
        <v>10393444</v>
      </c>
    </row>
    <row r="517" spans="1:4" s="83" customFormat="1" ht="13">
      <c r="A517" s="150"/>
      <c r="B517" s="150"/>
      <c r="C517" s="153" t="s">
        <v>414</v>
      </c>
      <c r="D517" s="127">
        <v>8082429</v>
      </c>
    </row>
    <row r="518" spans="1:4" s="94" customFormat="1" ht="14">
      <c r="A518" s="93"/>
      <c r="B518" s="93"/>
      <c r="C518" s="152" t="s">
        <v>413</v>
      </c>
      <c r="D518" s="71">
        <v>1504521</v>
      </c>
    </row>
    <row r="519" spans="1:4" s="94" customFormat="1" ht="14">
      <c r="A519" s="149"/>
      <c r="B519" s="149"/>
      <c r="C519" s="70" t="s">
        <v>410</v>
      </c>
      <c r="D519" s="71">
        <v>569884</v>
      </c>
    </row>
    <row r="520" spans="1:4" s="94" customFormat="1" ht="14">
      <c r="A520" s="93"/>
      <c r="B520" s="93"/>
      <c r="C520" s="70" t="s">
        <v>418</v>
      </c>
      <c r="D520" s="71">
        <v>8000</v>
      </c>
    </row>
    <row r="521" spans="1:4" s="103" customFormat="1" ht="10.5">
      <c r="A521" s="100"/>
      <c r="B521" s="101"/>
      <c r="C521" s="102"/>
      <c r="D521" s="109"/>
    </row>
    <row r="522" spans="1:4" s="103" customFormat="1" ht="10.5">
      <c r="A522" s="100"/>
      <c r="B522" s="101"/>
      <c r="C522" s="102"/>
      <c r="D522" s="109"/>
    </row>
    <row r="523" spans="1:4" s="38" customFormat="1" ht="10.5">
      <c r="A523" s="52"/>
      <c r="B523" s="47"/>
      <c r="C523" s="102"/>
      <c r="D523" s="109"/>
    </row>
    <row r="524" spans="1:4" ht="15">
      <c r="A524" s="46" t="s">
        <v>65</v>
      </c>
      <c r="B524" s="11" t="s">
        <v>88</v>
      </c>
      <c r="C524" s="79" t="s">
        <v>133</v>
      </c>
      <c r="D524" s="121"/>
    </row>
    <row r="525" spans="1:4" s="38" customFormat="1" ht="14">
      <c r="A525" s="9" t="s">
        <v>337</v>
      </c>
      <c r="B525" s="9"/>
      <c r="C525" s="105"/>
      <c r="D525" s="122"/>
    </row>
    <row r="526" spans="3:4" ht="14">
      <c r="C526" s="68" t="s">
        <v>51</v>
      </c>
      <c r="D526" s="98">
        <f>SUM(D527:D527)</f>
        <v>163000</v>
      </c>
    </row>
    <row r="527" spans="1:4" s="94" customFormat="1" ht="14">
      <c r="A527" s="44"/>
      <c r="B527" s="44"/>
      <c r="C527" s="70" t="s">
        <v>320</v>
      </c>
      <c r="D527" s="71">
        <v>163000</v>
      </c>
    </row>
    <row r="528" spans="1:4" ht="14">
      <c r="A528" s="44"/>
      <c r="B528" s="44"/>
      <c r="C528" s="68" t="s">
        <v>1</v>
      </c>
      <c r="D528" s="98">
        <f>D529</f>
        <v>163000</v>
      </c>
    </row>
    <row r="529" spans="1:4" s="94" customFormat="1" ht="14">
      <c r="A529" s="93"/>
      <c r="B529" s="93"/>
      <c r="C529" s="152" t="s">
        <v>413</v>
      </c>
      <c r="D529" s="71">
        <v>163000</v>
      </c>
    </row>
    <row r="530" spans="1:4" s="38" customFormat="1" ht="10.5">
      <c r="A530" s="52"/>
      <c r="B530" s="47"/>
      <c r="C530" s="102"/>
      <c r="D530" s="109"/>
    </row>
    <row r="531" spans="1:4" s="38" customFormat="1" ht="10.5">
      <c r="A531" s="52"/>
      <c r="B531" s="47"/>
      <c r="C531" s="102"/>
      <c r="D531" s="109"/>
    </row>
    <row r="532" spans="1:4" s="103" customFormat="1" ht="10.5">
      <c r="A532" s="100"/>
      <c r="B532" s="101"/>
      <c r="C532" s="102"/>
      <c r="D532" s="109"/>
    </row>
    <row r="533" spans="1:4" s="103" customFormat="1" ht="10.5">
      <c r="A533" s="100"/>
      <c r="B533" s="101"/>
      <c r="C533" s="102"/>
      <c r="D533" s="109"/>
    </row>
    <row r="534" spans="1:4" s="103" customFormat="1" ht="10.5">
      <c r="A534" s="100"/>
      <c r="B534" s="101"/>
      <c r="C534" s="102"/>
      <c r="D534" s="109"/>
    </row>
    <row r="535" spans="1:4" s="103" customFormat="1" ht="10.5">
      <c r="A535" s="100"/>
      <c r="B535" s="101"/>
      <c r="C535" s="102"/>
      <c r="D535" s="109"/>
    </row>
    <row r="536" spans="1:4" s="103" customFormat="1" ht="10.5">
      <c r="A536" s="100"/>
      <c r="B536" s="101"/>
      <c r="C536" s="102"/>
      <c r="D536" s="109"/>
    </row>
    <row r="537" spans="1:4" s="103" customFormat="1" ht="10.5">
      <c r="A537" s="100"/>
      <c r="B537" s="101"/>
      <c r="C537" s="102"/>
      <c r="D537" s="109"/>
    </row>
    <row r="538" spans="1:4" s="103" customFormat="1" ht="10.5">
      <c r="A538" s="100"/>
      <c r="B538" s="101"/>
      <c r="C538" s="102"/>
      <c r="D538" s="109"/>
    </row>
    <row r="539" spans="1:4" s="103" customFormat="1" ht="10.5">
      <c r="A539" s="100"/>
      <c r="B539" s="101"/>
      <c r="C539" s="102"/>
      <c r="D539" s="109"/>
    </row>
    <row r="540" spans="1:4" s="103" customFormat="1" ht="10.5">
      <c r="A540" s="100"/>
      <c r="B540" s="101"/>
      <c r="C540" s="102"/>
      <c r="D540" s="109"/>
    </row>
    <row r="541" spans="1:4" s="103" customFormat="1" ht="10.5">
      <c r="A541" s="100"/>
      <c r="B541" s="101"/>
      <c r="C541" s="102"/>
      <c r="D541" s="109"/>
    </row>
    <row r="542" spans="1:4" ht="15">
      <c r="A542" s="46" t="s">
        <v>18</v>
      </c>
      <c r="B542" s="11" t="s">
        <v>88</v>
      </c>
      <c r="C542" s="79" t="s">
        <v>193</v>
      </c>
      <c r="D542" s="121"/>
    </row>
    <row r="543" spans="1:4" s="38" customFormat="1" ht="14">
      <c r="A543" s="9" t="s">
        <v>337</v>
      </c>
      <c r="B543" s="9"/>
      <c r="C543" s="105"/>
      <c r="D543" s="122"/>
    </row>
    <row r="544" spans="3:4" ht="14">
      <c r="C544" s="68" t="s">
        <v>51</v>
      </c>
      <c r="D544" s="98">
        <f>SUM(D545:D546)</f>
        <v>59715904</v>
      </c>
    </row>
    <row r="545" spans="1:4" s="94" customFormat="1" ht="14">
      <c r="A545" s="44"/>
      <c r="B545" s="44"/>
      <c r="C545" s="70" t="s">
        <v>320</v>
      </c>
      <c r="D545" s="71">
        <v>56906001</v>
      </c>
    </row>
    <row r="546" spans="1:4" s="94" customFormat="1" ht="14">
      <c r="A546" s="44"/>
      <c r="B546" s="44"/>
      <c r="C546" s="70" t="s">
        <v>401</v>
      </c>
      <c r="D546" s="71">
        <v>2809903</v>
      </c>
    </row>
    <row r="547" spans="1:4" ht="14">
      <c r="A547" s="44"/>
      <c r="B547" s="44"/>
      <c r="C547" s="68" t="s">
        <v>1</v>
      </c>
      <c r="D547" s="98">
        <f>SUM(D548:D549)</f>
        <v>59715904</v>
      </c>
    </row>
    <row r="548" spans="1:4" s="94" customFormat="1" ht="14">
      <c r="A548" s="93"/>
      <c r="B548" s="93"/>
      <c r="C548" s="152" t="s">
        <v>413</v>
      </c>
      <c r="D548" s="71">
        <v>58483101</v>
      </c>
    </row>
    <row r="549" spans="1:4" s="94" customFormat="1" ht="14">
      <c r="A549" s="149"/>
      <c r="B549" s="149"/>
      <c r="C549" s="70" t="s">
        <v>410</v>
      </c>
      <c r="D549" s="71">
        <v>1232803</v>
      </c>
    </row>
    <row r="550" spans="1:4" s="38" customFormat="1" ht="10.5">
      <c r="A550" s="52"/>
      <c r="B550" s="48"/>
      <c r="C550" s="102"/>
      <c r="D550" s="109"/>
    </row>
    <row r="551" spans="1:4" s="38" customFormat="1" ht="10.5">
      <c r="A551" s="52"/>
      <c r="B551" s="52"/>
      <c r="C551" s="102"/>
      <c r="D551" s="109"/>
    </row>
    <row r="552" spans="1:4" s="37" customFormat="1" ht="15">
      <c r="A552" s="46" t="s">
        <v>399</v>
      </c>
      <c r="B552" s="58" t="s">
        <v>88</v>
      </c>
      <c r="C552" s="79" t="s">
        <v>400</v>
      </c>
      <c r="D552" s="121"/>
    </row>
    <row r="553" spans="1:4" s="103" customFormat="1" ht="14">
      <c r="A553" s="9" t="s">
        <v>337</v>
      </c>
      <c r="B553" s="9"/>
      <c r="C553" s="105"/>
      <c r="D553" s="122"/>
    </row>
    <row r="554" spans="3:4" s="37" customFormat="1" ht="14">
      <c r="C554" s="68" t="s">
        <v>51</v>
      </c>
      <c r="D554" s="98">
        <f>D555</f>
        <v>6000000</v>
      </c>
    </row>
    <row r="555" spans="1:4" s="94" customFormat="1" ht="14">
      <c r="A555" s="44"/>
      <c r="B555" s="44"/>
      <c r="C555" s="70" t="s">
        <v>320</v>
      </c>
      <c r="D555" s="71">
        <v>6000000</v>
      </c>
    </row>
    <row r="556" spans="1:4" s="37" customFormat="1" ht="14">
      <c r="A556" s="44"/>
      <c r="B556" s="44"/>
      <c r="C556" s="68" t="s">
        <v>1</v>
      </c>
      <c r="D556" s="98">
        <f>D557</f>
        <v>6000000</v>
      </c>
    </row>
    <row r="557" spans="1:4" s="94" customFormat="1" ht="14">
      <c r="A557" s="44"/>
      <c r="B557" s="49"/>
      <c r="C557" s="70" t="s">
        <v>410</v>
      </c>
      <c r="D557" s="71">
        <v>6000000</v>
      </c>
    </row>
    <row r="558" spans="1:4" s="103" customFormat="1" ht="10.5">
      <c r="A558" s="100"/>
      <c r="B558" s="100"/>
      <c r="C558" s="102"/>
      <c r="D558" s="109"/>
    </row>
    <row r="559" spans="1:4" s="103" customFormat="1" ht="10.5">
      <c r="A559" s="100"/>
      <c r="B559" s="100"/>
      <c r="C559" s="102"/>
      <c r="D559" s="109"/>
    </row>
    <row r="560" spans="1:4" ht="15">
      <c r="A560" s="46" t="s">
        <v>167</v>
      </c>
      <c r="B560" s="11" t="s">
        <v>88</v>
      </c>
      <c r="C560" s="79" t="s">
        <v>272</v>
      </c>
      <c r="D560" s="121"/>
    </row>
    <row r="561" spans="1:4" s="37" customFormat="1" ht="15">
      <c r="A561" s="9" t="s">
        <v>343</v>
      </c>
      <c r="B561" s="9"/>
      <c r="C561" s="79" t="s">
        <v>273</v>
      </c>
      <c r="D561" s="121"/>
    </row>
    <row r="562" spans="1:4" s="38" customFormat="1" ht="10.5">
      <c r="A562" s="59"/>
      <c r="B562" s="59"/>
      <c r="C562" s="105"/>
      <c r="D562" s="122"/>
    </row>
    <row r="563" spans="3:4" ht="14">
      <c r="C563" s="68" t="s">
        <v>51</v>
      </c>
      <c r="D563" s="98">
        <f>D564</f>
        <v>335943</v>
      </c>
    </row>
    <row r="564" spans="1:4" s="94" customFormat="1" ht="14">
      <c r="A564" s="44"/>
      <c r="B564" s="44"/>
      <c r="C564" s="70" t="s">
        <v>320</v>
      </c>
      <c r="D564" s="71">
        <v>335943</v>
      </c>
    </row>
    <row r="565" spans="1:4" ht="14">
      <c r="A565" s="44"/>
      <c r="B565" s="44"/>
      <c r="C565" s="68" t="s">
        <v>1</v>
      </c>
      <c r="D565" s="98">
        <f>SUM(D566:D567)</f>
        <v>335943</v>
      </c>
    </row>
    <row r="566" spans="1:4" s="94" customFormat="1" ht="14">
      <c r="A566" s="93"/>
      <c r="B566" s="93"/>
      <c r="C566" s="152" t="s">
        <v>413</v>
      </c>
      <c r="D566" s="71">
        <v>35943</v>
      </c>
    </row>
    <row r="567" spans="1:4" s="94" customFormat="1" ht="14">
      <c r="A567" s="149"/>
      <c r="B567" s="149"/>
      <c r="C567" s="70" t="s">
        <v>410</v>
      </c>
      <c r="D567" s="71">
        <v>300000</v>
      </c>
    </row>
    <row r="568" spans="1:4" s="103" customFormat="1" ht="10.5">
      <c r="A568" s="100"/>
      <c r="B568" s="100"/>
      <c r="C568" s="102"/>
      <c r="D568" s="109"/>
    </row>
    <row r="569" spans="1:4" s="103" customFormat="1" ht="10.5">
      <c r="A569" s="100"/>
      <c r="B569" s="100"/>
      <c r="C569" s="102"/>
      <c r="D569" s="109"/>
    </row>
    <row r="570" spans="1:4" ht="15">
      <c r="A570" s="46" t="s">
        <v>19</v>
      </c>
      <c r="B570" s="11" t="s">
        <v>88</v>
      </c>
      <c r="C570" s="79" t="s">
        <v>194</v>
      </c>
      <c r="D570" s="121"/>
    </row>
    <row r="571" spans="1:4" s="38" customFormat="1" ht="14">
      <c r="A571" s="9" t="s">
        <v>337</v>
      </c>
      <c r="B571" s="9"/>
      <c r="C571" s="105"/>
      <c r="D571" s="122"/>
    </row>
    <row r="572" spans="3:4" ht="14">
      <c r="C572" s="68" t="s">
        <v>51</v>
      </c>
      <c r="D572" s="98">
        <f>D573</f>
        <v>1250000</v>
      </c>
    </row>
    <row r="573" spans="1:4" s="94" customFormat="1" ht="14">
      <c r="A573" s="44"/>
      <c r="B573" s="44"/>
      <c r="C573" s="70" t="s">
        <v>320</v>
      </c>
      <c r="D573" s="71">
        <v>1250000</v>
      </c>
    </row>
    <row r="574" spans="1:4" ht="14">
      <c r="A574" s="44"/>
      <c r="B574" s="44"/>
      <c r="C574" s="68" t="s">
        <v>1</v>
      </c>
      <c r="D574" s="98">
        <f>D575</f>
        <v>1250000</v>
      </c>
    </row>
    <row r="575" spans="1:4" s="94" customFormat="1" ht="14">
      <c r="A575" s="93"/>
      <c r="B575" s="93"/>
      <c r="C575" s="152" t="s">
        <v>413</v>
      </c>
      <c r="D575" s="71">
        <v>1250000</v>
      </c>
    </row>
    <row r="576" spans="1:4" s="38" customFormat="1" ht="10.5">
      <c r="A576" s="52"/>
      <c r="B576" s="48"/>
      <c r="C576" s="102"/>
      <c r="D576" s="109"/>
    </row>
    <row r="577" spans="1:4" s="38" customFormat="1" ht="10.5">
      <c r="A577" s="52"/>
      <c r="B577" s="52"/>
      <c r="C577" s="102"/>
      <c r="D577" s="109"/>
    </row>
    <row r="578" spans="1:4" ht="15">
      <c r="A578" s="46" t="s">
        <v>236</v>
      </c>
      <c r="B578" s="11" t="s">
        <v>88</v>
      </c>
      <c r="C578" s="79" t="s">
        <v>421</v>
      </c>
      <c r="D578" s="121"/>
    </row>
    <row r="579" spans="1:4" s="38" customFormat="1" ht="14">
      <c r="A579" s="9" t="s">
        <v>344</v>
      </c>
      <c r="B579" s="9"/>
      <c r="C579" s="105"/>
      <c r="D579" s="122"/>
    </row>
    <row r="580" spans="3:4" ht="14">
      <c r="C580" s="68" t="s">
        <v>51</v>
      </c>
      <c r="D580" s="98">
        <f>D581</f>
        <v>2200000</v>
      </c>
    </row>
    <row r="581" spans="1:4" s="94" customFormat="1" ht="14">
      <c r="A581" s="44"/>
      <c r="B581" s="44"/>
      <c r="C581" s="70" t="s">
        <v>320</v>
      </c>
      <c r="D581" s="71">
        <v>2200000</v>
      </c>
    </row>
    <row r="582" spans="1:4" ht="14">
      <c r="A582" s="44"/>
      <c r="B582" s="44"/>
      <c r="C582" s="68" t="s">
        <v>1</v>
      </c>
      <c r="D582" s="98">
        <f>D583</f>
        <v>2200000</v>
      </c>
    </row>
    <row r="583" spans="1:4" s="94" customFormat="1" ht="14">
      <c r="A583" s="44"/>
      <c r="B583" s="49"/>
      <c r="C583" s="70" t="s">
        <v>410</v>
      </c>
      <c r="D583" s="71">
        <v>2200000</v>
      </c>
    </row>
    <row r="584" spans="1:4" s="38" customFormat="1" ht="10.5">
      <c r="A584" s="52"/>
      <c r="B584" s="52"/>
      <c r="C584" s="102"/>
      <c r="D584" s="109"/>
    </row>
    <row r="585" spans="1:4" s="103" customFormat="1" ht="10.5">
      <c r="A585" s="100"/>
      <c r="B585" s="100"/>
      <c r="C585" s="102"/>
      <c r="D585" s="109"/>
    </row>
    <row r="586" spans="1:4" ht="15">
      <c r="A586" s="46" t="s">
        <v>47</v>
      </c>
      <c r="B586" s="11" t="s">
        <v>88</v>
      </c>
      <c r="C586" s="79" t="s">
        <v>195</v>
      </c>
      <c r="D586" s="121"/>
    </row>
    <row r="587" spans="1:4" s="38" customFormat="1" ht="14">
      <c r="A587" s="9" t="s">
        <v>337</v>
      </c>
      <c r="B587" s="9"/>
      <c r="C587" s="105"/>
      <c r="D587" s="122"/>
    </row>
    <row r="588" spans="3:4" ht="14">
      <c r="C588" s="68" t="s">
        <v>51</v>
      </c>
      <c r="D588" s="98">
        <f>SUM(D589:D589)</f>
        <v>2500000</v>
      </c>
    </row>
    <row r="589" spans="1:4" s="94" customFormat="1" ht="14">
      <c r="A589" s="44"/>
      <c r="B589" s="44"/>
      <c r="C589" s="70" t="s">
        <v>320</v>
      </c>
      <c r="D589" s="71">
        <v>2500000</v>
      </c>
    </row>
    <row r="590" spans="1:4" ht="14">
      <c r="A590" s="44"/>
      <c r="B590" s="44"/>
      <c r="C590" s="68" t="s">
        <v>1</v>
      </c>
      <c r="D590" s="98">
        <f>D591</f>
        <v>2500000</v>
      </c>
    </row>
    <row r="591" spans="1:4" s="94" customFormat="1" ht="14">
      <c r="A591" s="93"/>
      <c r="B591" s="93"/>
      <c r="C591" s="152" t="s">
        <v>413</v>
      </c>
      <c r="D591" s="71">
        <v>2500000</v>
      </c>
    </row>
    <row r="592" spans="1:4" s="38" customFormat="1" ht="10.5">
      <c r="A592" s="52"/>
      <c r="B592" s="48"/>
      <c r="C592" s="102"/>
      <c r="D592" s="109"/>
    </row>
    <row r="593" spans="1:4" s="103" customFormat="1" ht="10.5">
      <c r="A593" s="100"/>
      <c r="B593" s="100"/>
      <c r="C593" s="102"/>
      <c r="D593" s="109"/>
    </row>
    <row r="594" spans="1:4" ht="15">
      <c r="A594" s="46" t="s">
        <v>109</v>
      </c>
      <c r="B594" s="11" t="s">
        <v>88</v>
      </c>
      <c r="C594" s="79" t="s">
        <v>219</v>
      </c>
      <c r="D594" s="121"/>
    </row>
    <row r="595" spans="1:4" ht="15">
      <c r="A595" s="9" t="s">
        <v>345</v>
      </c>
      <c r="B595" s="9"/>
      <c r="C595" s="79" t="s">
        <v>220</v>
      </c>
      <c r="D595" s="121"/>
    </row>
    <row r="596" spans="1:4" s="38" customFormat="1" ht="10.5">
      <c r="A596" s="59"/>
      <c r="B596" s="59"/>
      <c r="C596" s="105"/>
      <c r="D596" s="122"/>
    </row>
    <row r="597" spans="1:4" ht="14">
      <c r="A597" s="44"/>
      <c r="B597" s="44"/>
      <c r="C597" s="68" t="s">
        <v>51</v>
      </c>
      <c r="D597" s="98">
        <f>SUM(D598:D598)</f>
        <v>3289662</v>
      </c>
    </row>
    <row r="598" spans="1:4" s="94" customFormat="1" ht="14">
      <c r="A598" s="44"/>
      <c r="B598" s="44"/>
      <c r="C598" s="70" t="s">
        <v>320</v>
      </c>
      <c r="D598" s="71">
        <v>3289662</v>
      </c>
    </row>
    <row r="599" spans="1:4" ht="14">
      <c r="A599" s="44"/>
      <c r="B599" s="44"/>
      <c r="C599" s="68" t="s">
        <v>1</v>
      </c>
      <c r="D599" s="98">
        <f>D600</f>
        <v>3289662</v>
      </c>
    </row>
    <row r="600" spans="1:4" s="94" customFormat="1" ht="14">
      <c r="A600" s="93"/>
      <c r="B600" s="93"/>
      <c r="C600" s="152" t="s">
        <v>413</v>
      </c>
      <c r="D600" s="71">
        <v>3289662</v>
      </c>
    </row>
    <row r="601" spans="1:4" s="38" customFormat="1" ht="10.5">
      <c r="A601" s="52"/>
      <c r="B601" s="48"/>
      <c r="C601" s="102"/>
      <c r="D601" s="109"/>
    </row>
    <row r="602" spans="1:4" s="103" customFormat="1" ht="10.5">
      <c r="A602" s="100"/>
      <c r="B602" s="100"/>
      <c r="C602" s="102"/>
      <c r="D602" s="109"/>
    </row>
    <row r="603" spans="1:4" s="103" customFormat="1" ht="10.5">
      <c r="A603" s="100"/>
      <c r="B603" s="100"/>
      <c r="C603" s="102"/>
      <c r="D603" s="109"/>
    </row>
    <row r="604" spans="1:4" s="103" customFormat="1" ht="10.5">
      <c r="A604" s="100"/>
      <c r="B604" s="100"/>
      <c r="C604" s="102"/>
      <c r="D604" s="109"/>
    </row>
    <row r="605" spans="1:4" s="103" customFormat="1" ht="10.5">
      <c r="A605" s="100"/>
      <c r="B605" s="100"/>
      <c r="C605" s="102"/>
      <c r="D605" s="109"/>
    </row>
    <row r="606" spans="1:4" s="103" customFormat="1" ht="10.5">
      <c r="A606" s="100"/>
      <c r="B606" s="100"/>
      <c r="C606" s="102"/>
      <c r="D606" s="109"/>
    </row>
    <row r="607" spans="1:4" s="103" customFormat="1" ht="10.5">
      <c r="A607" s="100"/>
      <c r="B607" s="100"/>
      <c r="C607" s="102"/>
      <c r="D607" s="109"/>
    </row>
    <row r="608" spans="1:4" s="103" customFormat="1" ht="10.5">
      <c r="A608" s="100"/>
      <c r="B608" s="100"/>
      <c r="C608" s="102"/>
      <c r="D608" s="109"/>
    </row>
    <row r="609" spans="1:4" s="103" customFormat="1" ht="15">
      <c r="A609" s="46" t="s">
        <v>389</v>
      </c>
      <c r="B609" s="58" t="s">
        <v>87</v>
      </c>
      <c r="C609" s="79" t="s">
        <v>238</v>
      </c>
      <c r="D609" s="121"/>
    </row>
    <row r="610" spans="1:4" s="103" customFormat="1" ht="15">
      <c r="A610" s="8" t="s">
        <v>337</v>
      </c>
      <c r="B610" s="8"/>
      <c r="C610" s="79" t="s">
        <v>239</v>
      </c>
      <c r="D610" s="121"/>
    </row>
    <row r="611" spans="1:4" s="103" customFormat="1" ht="10.5">
      <c r="A611" s="59"/>
      <c r="B611" s="59"/>
      <c r="C611" s="105"/>
      <c r="D611" s="122"/>
    </row>
    <row r="612" spans="1:4" s="103" customFormat="1" ht="14">
      <c r="A612" s="44"/>
      <c r="B612" s="44"/>
      <c r="C612" s="68" t="s">
        <v>51</v>
      </c>
      <c r="D612" s="98">
        <f>SUM(D613:D613)</f>
        <v>3398677</v>
      </c>
    </row>
    <row r="613" spans="1:4" s="94" customFormat="1" ht="14">
      <c r="A613" s="44"/>
      <c r="B613" s="44"/>
      <c r="C613" s="70" t="s">
        <v>320</v>
      </c>
      <c r="D613" s="71">
        <v>3398677</v>
      </c>
    </row>
    <row r="614" spans="1:4" s="103" customFormat="1" ht="14">
      <c r="A614" s="44"/>
      <c r="B614" s="44"/>
      <c r="C614" s="68" t="s">
        <v>1</v>
      </c>
      <c r="D614" s="98">
        <f>SUM(D615:D616)</f>
        <v>3398677</v>
      </c>
    </row>
    <row r="615" spans="1:4" s="94" customFormat="1" ht="14">
      <c r="A615" s="93"/>
      <c r="B615" s="93"/>
      <c r="C615" s="152" t="s">
        <v>413</v>
      </c>
      <c r="D615" s="71">
        <v>3298677</v>
      </c>
    </row>
    <row r="616" spans="1:4" s="94" customFormat="1" ht="14">
      <c r="A616" s="149"/>
      <c r="B616" s="149"/>
      <c r="C616" s="70" t="s">
        <v>410</v>
      </c>
      <c r="D616" s="71">
        <v>100000</v>
      </c>
    </row>
    <row r="617" spans="1:4" s="103" customFormat="1" ht="10.5">
      <c r="A617" s="100"/>
      <c r="B617" s="100"/>
      <c r="C617" s="102"/>
      <c r="D617" s="109"/>
    </row>
    <row r="618" spans="1:4" s="103" customFormat="1" ht="10.5">
      <c r="A618" s="100"/>
      <c r="B618" s="100"/>
      <c r="C618" s="102"/>
      <c r="D618" s="109"/>
    </row>
    <row r="619" spans="1:4" ht="17.5">
      <c r="A619" s="86"/>
      <c r="B619" s="24"/>
      <c r="C619" s="81" t="s">
        <v>254</v>
      </c>
      <c r="D619" s="124"/>
    </row>
    <row r="620" spans="1:4" s="37" customFormat="1" ht="17.5">
      <c r="A620" s="86"/>
      <c r="B620" s="24"/>
      <c r="C620" s="81" t="s">
        <v>255</v>
      </c>
      <c r="D620" s="124"/>
    </row>
    <row r="621" spans="1:4" s="38" customFormat="1" ht="10.5">
      <c r="A621" s="52"/>
      <c r="C621" s="102"/>
      <c r="D621" s="109"/>
    </row>
    <row r="622" spans="1:4" ht="15">
      <c r="A622" s="46"/>
      <c r="B622" s="11"/>
      <c r="C622" s="79" t="s">
        <v>51</v>
      </c>
      <c r="D622" s="121">
        <f>SUM(D623:D625)</f>
        <v>32481617</v>
      </c>
    </row>
    <row r="623" spans="1:4" ht="14">
      <c r="A623" s="44"/>
      <c r="B623" s="16"/>
      <c r="C623" s="78" t="s">
        <v>320</v>
      </c>
      <c r="D623" s="66">
        <f>D639+D689+D731+D700+D746+D779+D652+D678+D788+D798+D720+D665+D770+D711</f>
        <v>29332727</v>
      </c>
    </row>
    <row r="624" spans="1:4" ht="14">
      <c r="A624" s="44"/>
      <c r="B624" s="16"/>
      <c r="C624" s="75" t="s">
        <v>149</v>
      </c>
      <c r="D624" s="66">
        <f>D799</f>
        <v>23642</v>
      </c>
    </row>
    <row r="625" spans="1:4" ht="14">
      <c r="A625" s="44"/>
      <c r="B625" s="16"/>
      <c r="C625" s="78" t="s">
        <v>401</v>
      </c>
      <c r="D625" s="66">
        <f>D653+D747+D721+D759+D640+D701+D679+D789</f>
        <v>3125248</v>
      </c>
    </row>
    <row r="626" spans="1:4" ht="15">
      <c r="A626" s="46"/>
      <c r="B626" s="11"/>
      <c r="C626" s="79" t="s">
        <v>1</v>
      </c>
      <c r="D626" s="121">
        <f>D627+D629+D630+D631+D632</f>
        <v>32481617</v>
      </c>
    </row>
    <row r="627" spans="1:4" s="94" customFormat="1" ht="14">
      <c r="A627" s="93"/>
      <c r="B627" s="93"/>
      <c r="C627" s="152" t="s">
        <v>412</v>
      </c>
      <c r="D627" s="71">
        <f>D642+D655+D749+D761</f>
        <v>6791306</v>
      </c>
    </row>
    <row r="628" spans="1:4" s="83" customFormat="1" ht="13">
      <c r="A628" s="150"/>
      <c r="B628" s="150"/>
      <c r="C628" s="153" t="s">
        <v>414</v>
      </c>
      <c r="D628" s="127">
        <f>D643+D656+D750+D762</f>
        <v>5265799</v>
      </c>
    </row>
    <row r="629" spans="1:4" s="94" customFormat="1" ht="14">
      <c r="A629" s="93"/>
      <c r="B629" s="93"/>
      <c r="C629" s="152" t="s">
        <v>413</v>
      </c>
      <c r="D629" s="71">
        <f>D644+D657+D681+D691+D703+D723+D733+D751+D763+D781+D791+D801</f>
        <v>13895340</v>
      </c>
    </row>
    <row r="630" spans="1:4" s="94" customFormat="1" ht="14">
      <c r="A630" s="93"/>
      <c r="B630" s="93"/>
      <c r="C630" s="152" t="s">
        <v>70</v>
      </c>
      <c r="D630" s="71">
        <f>D667+D772</f>
        <v>8052735</v>
      </c>
    </row>
    <row r="631" spans="1:4" s="94" customFormat="1" ht="14">
      <c r="A631" s="93"/>
      <c r="B631" s="93"/>
      <c r="C631" s="70" t="s">
        <v>410</v>
      </c>
      <c r="D631" s="71">
        <f>D645+D658+D682+D692+D704+D724+D752</f>
        <v>2739236</v>
      </c>
    </row>
    <row r="632" spans="1:4" s="94" customFormat="1" ht="14">
      <c r="A632" s="93"/>
      <c r="B632" s="93"/>
      <c r="C632" s="70" t="s">
        <v>418</v>
      </c>
      <c r="D632" s="71">
        <f>D646+D713</f>
        <v>1003000</v>
      </c>
    </row>
    <row r="633" spans="1:4" s="38" customFormat="1" ht="10.5">
      <c r="A633" s="52"/>
      <c r="B633" s="47"/>
      <c r="C633" s="102"/>
      <c r="D633" s="109"/>
    </row>
    <row r="634" spans="1:4" s="103" customFormat="1" ht="10.5">
      <c r="A634" s="100"/>
      <c r="B634" s="101"/>
      <c r="C634" s="102"/>
      <c r="D634" s="109"/>
    </row>
    <row r="635" spans="1:4" ht="15">
      <c r="A635" s="46" t="s">
        <v>20</v>
      </c>
      <c r="B635" s="11" t="s">
        <v>87</v>
      </c>
      <c r="C635" s="79" t="s">
        <v>275</v>
      </c>
      <c r="D635" s="121"/>
    </row>
    <row r="636" spans="1:4" ht="15">
      <c r="A636" s="9" t="s">
        <v>323</v>
      </c>
      <c r="B636" s="9"/>
      <c r="C636" s="79" t="s">
        <v>274</v>
      </c>
      <c r="D636" s="121"/>
    </row>
    <row r="637" spans="1:4" s="38" customFormat="1" ht="10.5">
      <c r="A637" s="59"/>
      <c r="B637" s="59"/>
      <c r="C637" s="105"/>
      <c r="D637" s="122"/>
    </row>
    <row r="638" spans="1:4" ht="14">
      <c r="A638" s="44"/>
      <c r="B638" s="15"/>
      <c r="C638" s="68" t="s">
        <v>51</v>
      </c>
      <c r="D638" s="98">
        <f>SUM(D639:D640)</f>
        <v>5793666</v>
      </c>
    </row>
    <row r="639" spans="1:4" s="94" customFormat="1" ht="14">
      <c r="A639" s="44"/>
      <c r="B639" s="15"/>
      <c r="C639" s="70" t="s">
        <v>320</v>
      </c>
      <c r="D639" s="71">
        <v>5785129</v>
      </c>
    </row>
    <row r="640" spans="1:4" s="94" customFormat="1" ht="14">
      <c r="A640" s="44"/>
      <c r="B640" s="15"/>
      <c r="C640" s="70" t="s">
        <v>401</v>
      </c>
      <c r="D640" s="71">
        <v>8537</v>
      </c>
    </row>
    <row r="641" spans="1:4" ht="14">
      <c r="A641" s="44"/>
      <c r="B641" s="15"/>
      <c r="C641" s="68" t="s">
        <v>1</v>
      </c>
      <c r="D641" s="98">
        <f>D642+D644+D645+D646</f>
        <v>5793666</v>
      </c>
    </row>
    <row r="642" spans="1:4" s="94" customFormat="1" ht="14">
      <c r="A642" s="93"/>
      <c r="B642" s="93"/>
      <c r="C642" s="152" t="s">
        <v>412</v>
      </c>
      <c r="D642" s="71">
        <v>5156474</v>
      </c>
    </row>
    <row r="643" spans="1:4" s="83" customFormat="1" ht="13">
      <c r="A643" s="150"/>
      <c r="B643" s="150"/>
      <c r="C643" s="153" t="s">
        <v>414</v>
      </c>
      <c r="D643" s="127">
        <v>3996009</v>
      </c>
    </row>
    <row r="644" spans="1:4" s="94" customFormat="1" ht="14">
      <c r="A644" s="93"/>
      <c r="B644" s="93"/>
      <c r="C644" s="152" t="s">
        <v>413</v>
      </c>
      <c r="D644" s="71">
        <v>544192</v>
      </c>
    </row>
    <row r="645" spans="1:4" s="94" customFormat="1" ht="14">
      <c r="A645" s="93"/>
      <c r="B645" s="93"/>
      <c r="C645" s="70" t="s">
        <v>410</v>
      </c>
      <c r="D645" s="71">
        <v>40000</v>
      </c>
    </row>
    <row r="646" spans="1:4" s="94" customFormat="1" ht="14">
      <c r="A646" s="93"/>
      <c r="B646" s="93"/>
      <c r="C646" s="70" t="s">
        <v>418</v>
      </c>
      <c r="D646" s="71">
        <v>53000</v>
      </c>
    </row>
    <row r="647" spans="1:4" s="103" customFormat="1" ht="10.5">
      <c r="A647" s="100"/>
      <c r="B647" s="101"/>
      <c r="C647" s="102"/>
      <c r="D647" s="109"/>
    </row>
    <row r="648" spans="1:4" s="103" customFormat="1" ht="10.5">
      <c r="A648" s="100"/>
      <c r="B648" s="101"/>
      <c r="C648" s="102"/>
      <c r="D648" s="109"/>
    </row>
    <row r="649" spans="1:4" ht="15.5">
      <c r="A649" s="46" t="s">
        <v>21</v>
      </c>
      <c r="B649" s="11" t="s">
        <v>87</v>
      </c>
      <c r="C649" s="79" t="s">
        <v>207</v>
      </c>
      <c r="D649" s="99"/>
    </row>
    <row r="650" spans="1:4" s="38" customFormat="1" ht="14">
      <c r="A650" s="9" t="s">
        <v>340</v>
      </c>
      <c r="B650" s="9"/>
      <c r="C650" s="105"/>
      <c r="D650" s="109"/>
    </row>
    <row r="651" spans="3:4" ht="14">
      <c r="C651" s="68" t="s">
        <v>51</v>
      </c>
      <c r="D651" s="98">
        <f>SUM(D652:D653)</f>
        <v>5743235</v>
      </c>
    </row>
    <row r="652" spans="1:4" s="94" customFormat="1" ht="14">
      <c r="A652" s="44"/>
      <c r="B652" s="15"/>
      <c r="C652" s="70" t="s">
        <v>320</v>
      </c>
      <c r="D652" s="71">
        <v>3557388</v>
      </c>
    </row>
    <row r="653" spans="1:4" s="94" customFormat="1" ht="14">
      <c r="A653" s="44"/>
      <c r="B653" s="15"/>
      <c r="C653" s="70" t="s">
        <v>401</v>
      </c>
      <c r="D653" s="71">
        <v>2185847</v>
      </c>
    </row>
    <row r="654" spans="1:4" ht="14">
      <c r="A654" s="44"/>
      <c r="B654" s="15"/>
      <c r="C654" s="68" t="s">
        <v>1</v>
      </c>
      <c r="D654" s="98">
        <f>D655+D657+D658</f>
        <v>5743235</v>
      </c>
    </row>
    <row r="655" spans="1:4" s="94" customFormat="1" ht="14">
      <c r="A655" s="93"/>
      <c r="B655" s="93"/>
      <c r="C655" s="152" t="s">
        <v>412</v>
      </c>
      <c r="D655" s="71">
        <v>1282343</v>
      </c>
    </row>
    <row r="656" spans="1:4" s="83" customFormat="1" ht="13">
      <c r="A656" s="150"/>
      <c r="B656" s="150"/>
      <c r="C656" s="153" t="s">
        <v>414</v>
      </c>
      <c r="D656" s="127">
        <v>995847</v>
      </c>
    </row>
    <row r="657" spans="1:4" s="94" customFormat="1" ht="14">
      <c r="A657" s="93"/>
      <c r="B657" s="93"/>
      <c r="C657" s="152" t="s">
        <v>413</v>
      </c>
      <c r="D657" s="71">
        <v>4181148</v>
      </c>
    </row>
    <row r="658" spans="1:4" s="94" customFormat="1" ht="14">
      <c r="A658" s="149"/>
      <c r="B658" s="149"/>
      <c r="C658" s="70" t="s">
        <v>410</v>
      </c>
      <c r="D658" s="71">
        <v>279744</v>
      </c>
    </row>
    <row r="659" spans="1:4" s="103" customFormat="1" ht="10.5">
      <c r="A659" s="100"/>
      <c r="B659" s="101"/>
      <c r="C659" s="102"/>
      <c r="D659" s="109"/>
    </row>
    <row r="660" spans="1:4" s="103" customFormat="1" ht="10.5">
      <c r="A660" s="100"/>
      <c r="B660" s="101"/>
      <c r="C660" s="102"/>
      <c r="D660" s="109"/>
    </row>
    <row r="661" spans="1:4" ht="15">
      <c r="A661" s="46" t="s">
        <v>39</v>
      </c>
      <c r="B661" s="11" t="s">
        <v>80</v>
      </c>
      <c r="C661" s="79" t="s">
        <v>187</v>
      </c>
      <c r="D661" s="121"/>
    </row>
    <row r="662" spans="1:4" ht="15">
      <c r="A662" s="9" t="s">
        <v>357</v>
      </c>
      <c r="B662" s="9"/>
      <c r="C662" s="79" t="s">
        <v>188</v>
      </c>
      <c r="D662" s="121"/>
    </row>
    <row r="663" spans="1:4" s="38" customFormat="1" ht="10.5">
      <c r="A663" s="59"/>
      <c r="B663" s="59"/>
      <c r="C663" s="105"/>
      <c r="D663" s="122"/>
    </row>
    <row r="664" spans="1:4" ht="14">
      <c r="A664" s="44"/>
      <c r="B664" s="15"/>
      <c r="C664" s="68" t="s">
        <v>51</v>
      </c>
      <c r="D664" s="98">
        <f>SUM(D665:D665)</f>
        <v>1752429</v>
      </c>
    </row>
    <row r="665" spans="1:4" s="94" customFormat="1" ht="14">
      <c r="A665" s="44"/>
      <c r="B665" s="15"/>
      <c r="C665" s="70" t="s">
        <v>320</v>
      </c>
      <c r="D665" s="71">
        <v>1752429</v>
      </c>
    </row>
    <row r="666" spans="1:4" ht="14">
      <c r="A666" s="44"/>
      <c r="B666" s="15"/>
      <c r="C666" s="68" t="s">
        <v>1</v>
      </c>
      <c r="D666" s="98">
        <f>D667</f>
        <v>1752429</v>
      </c>
    </row>
    <row r="667" spans="1:4" s="94" customFormat="1" ht="14">
      <c r="A667" s="44"/>
      <c r="B667" s="15"/>
      <c r="C667" s="70" t="s">
        <v>70</v>
      </c>
      <c r="D667" s="71">
        <v>1752429</v>
      </c>
    </row>
    <row r="668" spans="1:4" s="38" customFormat="1" ht="10.5">
      <c r="A668" s="52"/>
      <c r="C668" s="102"/>
      <c r="D668" s="109"/>
    </row>
    <row r="669" spans="1:4" s="103" customFormat="1" ht="10.5">
      <c r="A669" s="100"/>
      <c r="C669" s="102"/>
      <c r="D669" s="109"/>
    </row>
    <row r="670" spans="1:4" s="103" customFormat="1" ht="10.5">
      <c r="A670" s="100"/>
      <c r="C670" s="102"/>
      <c r="D670" s="109"/>
    </row>
    <row r="671" spans="1:4" s="103" customFormat="1" ht="10.5">
      <c r="A671" s="100"/>
      <c r="C671" s="102"/>
      <c r="D671" s="109"/>
    </row>
    <row r="672" spans="1:4" s="103" customFormat="1" ht="10.5">
      <c r="A672" s="100"/>
      <c r="C672" s="102"/>
      <c r="D672" s="109"/>
    </row>
    <row r="673" spans="1:4" s="103" customFormat="1" ht="10.5">
      <c r="A673" s="100"/>
      <c r="C673" s="102"/>
      <c r="D673" s="109"/>
    </row>
    <row r="674" spans="1:4" s="103" customFormat="1" ht="10.5">
      <c r="A674" s="100"/>
      <c r="C674" s="102"/>
      <c r="D674" s="109"/>
    </row>
    <row r="675" spans="1:4" ht="15">
      <c r="A675" s="46" t="s">
        <v>157</v>
      </c>
      <c r="B675" s="11" t="s">
        <v>158</v>
      </c>
      <c r="C675" s="79" t="s">
        <v>159</v>
      </c>
      <c r="D675" s="121"/>
    </row>
    <row r="676" spans="1:4" s="38" customFormat="1" ht="14">
      <c r="A676" s="9" t="s">
        <v>361</v>
      </c>
      <c r="B676" s="9"/>
      <c r="C676" s="105"/>
      <c r="D676" s="122"/>
    </row>
    <row r="677" spans="3:4" ht="14">
      <c r="C677" s="68" t="s">
        <v>51</v>
      </c>
      <c r="D677" s="98">
        <f>SUM(D678:D679)</f>
        <v>868416</v>
      </c>
    </row>
    <row r="678" spans="1:4" s="94" customFormat="1" ht="14">
      <c r="A678" s="44"/>
      <c r="C678" s="70" t="s">
        <v>320</v>
      </c>
      <c r="D678" s="71">
        <v>726203</v>
      </c>
    </row>
    <row r="679" spans="1:4" s="94" customFormat="1" ht="14">
      <c r="A679" s="44"/>
      <c r="B679" s="15"/>
      <c r="C679" s="70" t="s">
        <v>401</v>
      </c>
      <c r="D679" s="71">
        <v>142213</v>
      </c>
    </row>
    <row r="680" spans="1:4" ht="14">
      <c r="A680" s="44"/>
      <c r="B680" s="14"/>
      <c r="C680" s="68" t="s">
        <v>1</v>
      </c>
      <c r="D680" s="98">
        <f>SUM(D681:D682)</f>
        <v>868416</v>
      </c>
    </row>
    <row r="681" spans="1:4" s="94" customFormat="1" ht="14">
      <c r="A681" s="93"/>
      <c r="B681" s="93"/>
      <c r="C681" s="152" t="s">
        <v>413</v>
      </c>
      <c r="D681" s="71">
        <v>747385</v>
      </c>
    </row>
    <row r="682" spans="1:4" s="94" customFormat="1" ht="14">
      <c r="A682" s="149"/>
      <c r="B682" s="149"/>
      <c r="C682" s="70" t="s">
        <v>410</v>
      </c>
      <c r="D682" s="71">
        <v>121031</v>
      </c>
    </row>
    <row r="683" spans="1:4" s="103" customFormat="1" ht="10.5">
      <c r="A683" s="100"/>
      <c r="C683" s="102"/>
      <c r="D683" s="109"/>
    </row>
    <row r="684" spans="1:4" s="103" customFormat="1" ht="10.5">
      <c r="A684" s="100"/>
      <c r="C684" s="102"/>
      <c r="D684" s="109"/>
    </row>
    <row r="685" spans="1:4" s="103" customFormat="1" ht="10.5">
      <c r="A685" s="100"/>
      <c r="C685" s="102"/>
      <c r="D685" s="109"/>
    </row>
    <row r="686" spans="1:4" ht="15">
      <c r="A686" s="46" t="s">
        <v>119</v>
      </c>
      <c r="B686" s="11" t="s">
        <v>95</v>
      </c>
      <c r="C686" s="79" t="s">
        <v>72</v>
      </c>
      <c r="D686" s="121"/>
    </row>
    <row r="687" spans="1:4" s="38" customFormat="1" ht="14">
      <c r="A687" s="9" t="s">
        <v>362</v>
      </c>
      <c r="B687" s="9"/>
      <c r="C687" s="105"/>
      <c r="D687" s="122"/>
    </row>
    <row r="688" spans="3:4" ht="14">
      <c r="C688" s="68" t="s">
        <v>51</v>
      </c>
      <c r="D688" s="98">
        <f>SUM(D689:D689)</f>
        <v>542540</v>
      </c>
    </row>
    <row r="689" spans="1:4" s="94" customFormat="1" ht="14">
      <c r="A689" s="93"/>
      <c r="B689" s="44"/>
      <c r="C689" s="70" t="s">
        <v>320</v>
      </c>
      <c r="D689" s="71">
        <v>542540</v>
      </c>
    </row>
    <row r="690" spans="1:4" ht="14">
      <c r="A690" s="44"/>
      <c r="B690" s="44"/>
      <c r="C690" s="68" t="s">
        <v>1</v>
      </c>
      <c r="D690" s="98">
        <f>SUM(D691:D692)</f>
        <v>542540</v>
      </c>
    </row>
    <row r="691" spans="1:4" s="94" customFormat="1" ht="14">
      <c r="A691" s="93"/>
      <c r="B691" s="93"/>
      <c r="C691" s="152" t="s">
        <v>413</v>
      </c>
      <c r="D691" s="71">
        <v>508514</v>
      </c>
    </row>
    <row r="692" spans="1:4" s="94" customFormat="1" ht="14">
      <c r="A692" s="149"/>
      <c r="B692" s="149"/>
      <c r="C692" s="70" t="s">
        <v>410</v>
      </c>
      <c r="D692" s="71">
        <v>34026</v>
      </c>
    </row>
    <row r="693" spans="1:4" s="38" customFormat="1" ht="10.5">
      <c r="A693" s="52"/>
      <c r="C693" s="102"/>
      <c r="D693" s="109"/>
    </row>
    <row r="694" spans="1:4" s="103" customFormat="1" ht="10.5">
      <c r="A694" s="100"/>
      <c r="C694" s="102"/>
      <c r="D694" s="109"/>
    </row>
    <row r="695" spans="1:4" s="103" customFormat="1" ht="10.5">
      <c r="A695" s="100"/>
      <c r="C695" s="102"/>
      <c r="D695" s="109"/>
    </row>
    <row r="696" spans="1:4" ht="15">
      <c r="A696" s="46" t="s">
        <v>67</v>
      </c>
      <c r="B696" s="11" t="s">
        <v>87</v>
      </c>
      <c r="C696" s="79" t="s">
        <v>221</v>
      </c>
      <c r="D696" s="121"/>
    </row>
    <row r="697" spans="1:4" ht="15">
      <c r="A697" s="9" t="s">
        <v>342</v>
      </c>
      <c r="B697" s="9"/>
      <c r="C697" s="79" t="s">
        <v>222</v>
      </c>
      <c r="D697" s="121"/>
    </row>
    <row r="698" spans="1:4" s="38" customFormat="1" ht="10.5">
      <c r="A698" s="59"/>
      <c r="B698" s="59"/>
      <c r="C698" s="105"/>
      <c r="D698" s="122"/>
    </row>
    <row r="699" spans="1:4" ht="14">
      <c r="A699" s="44"/>
      <c r="B699" s="15"/>
      <c r="C699" s="68" t="s">
        <v>51</v>
      </c>
      <c r="D699" s="98">
        <f>SUM(D700:D701)</f>
        <v>4962949</v>
      </c>
    </row>
    <row r="700" spans="1:4" s="94" customFormat="1" ht="14">
      <c r="A700" s="44"/>
      <c r="B700" s="15"/>
      <c r="C700" s="70" t="s">
        <v>320</v>
      </c>
      <c r="D700" s="71">
        <v>4913662</v>
      </c>
    </row>
    <row r="701" spans="1:4" s="94" customFormat="1" ht="14">
      <c r="A701" s="44"/>
      <c r="C701" s="70" t="s">
        <v>401</v>
      </c>
      <c r="D701" s="71">
        <v>49287</v>
      </c>
    </row>
    <row r="702" spans="1:4" ht="14">
      <c r="A702" s="44"/>
      <c r="B702" s="15"/>
      <c r="C702" s="68" t="s">
        <v>1</v>
      </c>
      <c r="D702" s="98">
        <f>SUM(D703:D704)</f>
        <v>4962949</v>
      </c>
    </row>
    <row r="703" spans="1:4" s="94" customFormat="1" ht="14">
      <c r="A703" s="93"/>
      <c r="B703" s="93"/>
      <c r="C703" s="152" t="s">
        <v>413</v>
      </c>
      <c r="D703" s="71">
        <v>3521184</v>
      </c>
    </row>
    <row r="704" spans="1:4" s="94" customFormat="1" ht="14">
      <c r="A704" s="149"/>
      <c r="B704" s="149"/>
      <c r="C704" s="70" t="s">
        <v>410</v>
      </c>
      <c r="D704" s="71">
        <v>1441765</v>
      </c>
    </row>
    <row r="705" spans="1:4" s="38" customFormat="1" ht="10.5">
      <c r="A705" s="52"/>
      <c r="C705" s="102"/>
      <c r="D705" s="109"/>
    </row>
    <row r="706" spans="1:4" s="103" customFormat="1" ht="10.5">
      <c r="A706" s="100"/>
      <c r="C706" s="102"/>
      <c r="D706" s="109"/>
    </row>
    <row r="707" spans="1:4" s="103" customFormat="1" ht="10.5">
      <c r="A707" s="100"/>
      <c r="C707" s="102"/>
      <c r="D707" s="109"/>
    </row>
    <row r="708" spans="1:4" s="37" customFormat="1" ht="15">
      <c r="A708" s="46" t="s">
        <v>391</v>
      </c>
      <c r="B708" s="112" t="s">
        <v>75</v>
      </c>
      <c r="C708" s="79" t="s">
        <v>395</v>
      </c>
      <c r="D708" s="121"/>
    </row>
    <row r="709" spans="1:4" s="37" customFormat="1" ht="15">
      <c r="A709" s="8" t="s">
        <v>357</v>
      </c>
      <c r="B709" s="8"/>
      <c r="C709" s="79"/>
      <c r="D709" s="121"/>
    </row>
    <row r="710" spans="1:4" s="37" customFormat="1" ht="14">
      <c r="A710" s="44"/>
      <c r="B710" s="15"/>
      <c r="C710" s="68" t="s">
        <v>51</v>
      </c>
      <c r="D710" s="98">
        <f>SUM(D711:D711)</f>
        <v>950000</v>
      </c>
    </row>
    <row r="711" spans="1:4" s="94" customFormat="1" ht="14">
      <c r="A711" s="44"/>
      <c r="B711" s="15"/>
      <c r="C711" s="70" t="s">
        <v>320</v>
      </c>
      <c r="D711" s="71">
        <v>950000</v>
      </c>
    </row>
    <row r="712" spans="1:4" s="37" customFormat="1" ht="14">
      <c r="A712" s="44"/>
      <c r="B712" s="15"/>
      <c r="C712" s="68" t="s">
        <v>1</v>
      </c>
      <c r="D712" s="98">
        <f>D713</f>
        <v>950000</v>
      </c>
    </row>
    <row r="713" spans="1:4" s="94" customFormat="1" ht="14">
      <c r="A713" s="93"/>
      <c r="B713" s="93"/>
      <c r="C713" s="70" t="s">
        <v>418</v>
      </c>
      <c r="D713" s="71">
        <v>950000</v>
      </c>
    </row>
    <row r="714" spans="1:4" s="103" customFormat="1" ht="10.5">
      <c r="A714" s="100"/>
      <c r="C714" s="102"/>
      <c r="D714" s="109"/>
    </row>
    <row r="715" spans="1:4" s="103" customFormat="1" ht="10.5">
      <c r="A715" s="100"/>
      <c r="C715" s="102"/>
      <c r="D715" s="109"/>
    </row>
    <row r="716" spans="1:4" s="103" customFormat="1" ht="10.5">
      <c r="A716" s="100"/>
      <c r="C716" s="102"/>
      <c r="D716" s="109"/>
    </row>
    <row r="717" spans="1:4" ht="15">
      <c r="A717" s="46" t="s">
        <v>134</v>
      </c>
      <c r="B717" s="11" t="s">
        <v>77</v>
      </c>
      <c r="C717" s="79" t="s">
        <v>196</v>
      </c>
      <c r="D717" s="121"/>
    </row>
    <row r="718" spans="1:4" s="38" customFormat="1" ht="14">
      <c r="A718" s="9" t="s">
        <v>340</v>
      </c>
      <c r="B718" s="9"/>
      <c r="C718" s="105"/>
      <c r="D718" s="122"/>
    </row>
    <row r="719" spans="3:4" ht="14">
      <c r="C719" s="68" t="s">
        <v>51</v>
      </c>
      <c r="D719" s="98">
        <f>SUM(D720:D721)</f>
        <v>2238164</v>
      </c>
    </row>
    <row r="720" spans="1:4" s="94" customFormat="1" ht="14">
      <c r="A720" s="93"/>
      <c r="B720" s="44"/>
      <c r="C720" s="70" t="s">
        <v>320</v>
      </c>
      <c r="D720" s="71">
        <v>1667420</v>
      </c>
    </row>
    <row r="721" spans="1:4" s="94" customFormat="1" ht="14">
      <c r="A721" s="44"/>
      <c r="C721" s="70" t="s">
        <v>401</v>
      </c>
      <c r="D721" s="71">
        <v>570744</v>
      </c>
    </row>
    <row r="722" spans="1:4" ht="14">
      <c r="A722" s="44"/>
      <c r="B722" s="14"/>
      <c r="C722" s="68" t="s">
        <v>1</v>
      </c>
      <c r="D722" s="98">
        <f>SUM(D723:D724)</f>
        <v>2238164</v>
      </c>
    </row>
    <row r="723" spans="1:4" s="94" customFormat="1" ht="14">
      <c r="A723" s="93"/>
      <c r="B723" s="93"/>
      <c r="C723" s="152" t="s">
        <v>413</v>
      </c>
      <c r="D723" s="71">
        <v>1528164</v>
      </c>
    </row>
    <row r="724" spans="1:4" s="94" customFormat="1" ht="14">
      <c r="A724" s="149"/>
      <c r="B724" s="149"/>
      <c r="C724" s="70" t="s">
        <v>410</v>
      </c>
      <c r="D724" s="71">
        <v>710000</v>
      </c>
    </row>
    <row r="725" spans="1:4" s="38" customFormat="1" ht="10.5">
      <c r="A725" s="52"/>
      <c r="C725" s="102"/>
      <c r="D725" s="109"/>
    </row>
    <row r="726" spans="1:4" s="103" customFormat="1" ht="10.5">
      <c r="A726" s="100"/>
      <c r="C726" s="102"/>
      <c r="D726" s="109"/>
    </row>
    <row r="727" spans="1:4" s="103" customFormat="1" ht="10.5">
      <c r="A727" s="100"/>
      <c r="C727" s="102"/>
      <c r="D727" s="109"/>
    </row>
    <row r="728" spans="1:4" ht="15">
      <c r="A728" s="46" t="s">
        <v>110</v>
      </c>
      <c r="B728" s="11" t="s">
        <v>77</v>
      </c>
      <c r="C728" s="79" t="s">
        <v>173</v>
      </c>
      <c r="D728" s="121"/>
    </row>
    <row r="729" spans="1:4" s="38" customFormat="1" ht="14">
      <c r="A729" s="9" t="s">
        <v>338</v>
      </c>
      <c r="B729" s="9"/>
      <c r="C729" s="105"/>
      <c r="D729" s="122"/>
    </row>
    <row r="730" spans="3:4" ht="14">
      <c r="C730" s="68" t="s">
        <v>51</v>
      </c>
      <c r="D730" s="98">
        <f>SUM(D731:D731)</f>
        <v>504027</v>
      </c>
    </row>
    <row r="731" spans="1:4" s="94" customFormat="1" ht="14">
      <c r="A731" s="93"/>
      <c r="B731" s="44"/>
      <c r="C731" s="70" t="s">
        <v>320</v>
      </c>
      <c r="D731" s="71">
        <v>504027</v>
      </c>
    </row>
    <row r="732" spans="1:4" ht="14">
      <c r="A732" s="44"/>
      <c r="B732" s="44"/>
      <c r="C732" s="68" t="s">
        <v>1</v>
      </c>
      <c r="D732" s="98">
        <f>D733</f>
        <v>504027</v>
      </c>
    </row>
    <row r="733" spans="1:4" s="94" customFormat="1" ht="14">
      <c r="A733" s="93"/>
      <c r="B733" s="44"/>
      <c r="C733" s="152" t="s">
        <v>413</v>
      </c>
      <c r="D733" s="71">
        <v>504027</v>
      </c>
    </row>
    <row r="734" spans="1:4" s="38" customFormat="1" ht="10.5">
      <c r="A734" s="52"/>
      <c r="C734" s="102"/>
      <c r="D734" s="109"/>
    </row>
    <row r="735" spans="1:4" s="103" customFormat="1" ht="10.5">
      <c r="A735" s="100"/>
      <c r="C735" s="102"/>
      <c r="D735" s="109"/>
    </row>
    <row r="736" spans="1:4" s="103" customFormat="1" ht="10.5">
      <c r="A736" s="100"/>
      <c r="C736" s="102"/>
      <c r="D736" s="109"/>
    </row>
    <row r="737" spans="1:4" s="103" customFormat="1" ht="10.5">
      <c r="A737" s="100"/>
      <c r="C737" s="102"/>
      <c r="D737" s="109"/>
    </row>
    <row r="738" spans="1:4" s="103" customFormat="1" ht="10.5">
      <c r="A738" s="100"/>
      <c r="C738" s="102"/>
      <c r="D738" s="109"/>
    </row>
    <row r="739" spans="1:4" s="103" customFormat="1" ht="10.5">
      <c r="A739" s="100"/>
      <c r="C739" s="102"/>
      <c r="D739" s="109"/>
    </row>
    <row r="740" spans="1:4" s="103" customFormat="1" ht="10.5">
      <c r="A740" s="100"/>
      <c r="C740" s="102"/>
      <c r="D740" s="109"/>
    </row>
    <row r="741" spans="1:4" s="103" customFormat="1" ht="10.5">
      <c r="A741" s="100"/>
      <c r="C741" s="102"/>
      <c r="D741" s="109"/>
    </row>
    <row r="742" spans="1:4" s="103" customFormat="1" ht="10.5">
      <c r="A742" s="100"/>
      <c r="C742" s="102"/>
      <c r="D742" s="109"/>
    </row>
    <row r="743" spans="1:4" ht="15">
      <c r="A743" s="46" t="s">
        <v>111</v>
      </c>
      <c r="B743" s="11" t="s">
        <v>77</v>
      </c>
      <c r="C743" s="79" t="s">
        <v>276</v>
      </c>
      <c r="D743" s="121"/>
    </row>
    <row r="744" spans="1:4" s="38" customFormat="1" ht="14">
      <c r="A744" s="9" t="s">
        <v>340</v>
      </c>
      <c r="B744" s="9"/>
      <c r="C744" s="105"/>
      <c r="D744" s="122"/>
    </row>
    <row r="745" spans="3:4" ht="14">
      <c r="C745" s="68" t="s">
        <v>51</v>
      </c>
      <c r="D745" s="98">
        <f>SUM(D746:D747)</f>
        <v>2210515</v>
      </c>
    </row>
    <row r="746" spans="1:4" s="94" customFormat="1" ht="14">
      <c r="A746" s="93"/>
      <c r="B746" s="44"/>
      <c r="C746" s="70" t="s">
        <v>320</v>
      </c>
      <c r="D746" s="71">
        <v>2067160</v>
      </c>
    </row>
    <row r="747" spans="1:4" s="94" customFormat="1" ht="14">
      <c r="A747" s="93"/>
      <c r="B747" s="44"/>
      <c r="C747" s="70" t="s">
        <v>401</v>
      </c>
      <c r="D747" s="71">
        <v>143355</v>
      </c>
    </row>
    <row r="748" spans="1:4" ht="14">
      <c r="A748" s="44"/>
      <c r="B748" s="44"/>
      <c r="C748" s="68" t="s">
        <v>1</v>
      </c>
      <c r="D748" s="98">
        <f>D749+D751+D752</f>
        <v>2210515</v>
      </c>
    </row>
    <row r="749" spans="1:4" s="94" customFormat="1" ht="14">
      <c r="A749" s="93"/>
      <c r="B749" s="93"/>
      <c r="C749" s="152" t="s">
        <v>412</v>
      </c>
      <c r="D749" s="71">
        <v>351957</v>
      </c>
    </row>
    <row r="750" spans="1:4" s="83" customFormat="1" ht="13">
      <c r="A750" s="150"/>
      <c r="B750" s="150"/>
      <c r="C750" s="153" t="s">
        <v>414</v>
      </c>
      <c r="D750" s="127">
        <v>273515</v>
      </c>
    </row>
    <row r="751" spans="1:4" s="94" customFormat="1" ht="14">
      <c r="A751" s="93"/>
      <c r="B751" s="93"/>
      <c r="C751" s="152" t="s">
        <v>413</v>
      </c>
      <c r="D751" s="71">
        <v>1745888</v>
      </c>
    </row>
    <row r="752" spans="1:4" s="94" customFormat="1" ht="14">
      <c r="A752" s="149"/>
      <c r="B752" s="149"/>
      <c r="C752" s="70" t="s">
        <v>410</v>
      </c>
      <c r="D752" s="71">
        <v>112670</v>
      </c>
    </row>
    <row r="753" spans="1:4" s="103" customFormat="1" ht="10.5">
      <c r="A753" s="100"/>
      <c r="C753" s="102"/>
      <c r="D753" s="109"/>
    </row>
    <row r="754" spans="1:4" s="103" customFormat="1" ht="10.5">
      <c r="A754" s="100"/>
      <c r="C754" s="102"/>
      <c r="D754" s="109"/>
    </row>
    <row r="755" spans="1:4" s="103" customFormat="1" ht="10.5">
      <c r="A755" s="100"/>
      <c r="C755" s="102"/>
      <c r="D755" s="109"/>
    </row>
    <row r="756" spans="1:4" ht="15">
      <c r="A756" s="46" t="s">
        <v>112</v>
      </c>
      <c r="B756" s="11" t="s">
        <v>144</v>
      </c>
      <c r="C756" s="79" t="s">
        <v>135</v>
      </c>
      <c r="D756" s="121"/>
    </row>
    <row r="757" spans="1:4" s="38" customFormat="1" ht="14">
      <c r="A757" s="9" t="s">
        <v>361</v>
      </c>
      <c r="B757" s="9"/>
      <c r="C757" s="105"/>
      <c r="D757" s="122"/>
    </row>
    <row r="758" spans="3:4" ht="14">
      <c r="C758" s="68" t="s">
        <v>51</v>
      </c>
      <c r="D758" s="98">
        <f>D759</f>
        <v>11000</v>
      </c>
    </row>
    <row r="759" spans="1:4" s="94" customFormat="1" ht="14">
      <c r="A759" s="44"/>
      <c r="C759" s="70" t="s">
        <v>401</v>
      </c>
      <c r="D759" s="71">
        <v>11000</v>
      </c>
    </row>
    <row r="760" spans="1:4" ht="14">
      <c r="A760" s="44"/>
      <c r="B760" s="14"/>
      <c r="C760" s="68" t="s">
        <v>1</v>
      </c>
      <c r="D760" s="98">
        <f>D761+D763</f>
        <v>11000</v>
      </c>
    </row>
    <row r="761" spans="1:4" s="94" customFormat="1" ht="14">
      <c r="A761" s="93"/>
      <c r="B761" s="93"/>
      <c r="C761" s="152" t="s">
        <v>412</v>
      </c>
      <c r="D761" s="71">
        <v>532</v>
      </c>
    </row>
    <row r="762" spans="1:4" s="83" customFormat="1" ht="13">
      <c r="A762" s="150"/>
      <c r="B762" s="150"/>
      <c r="C762" s="153" t="s">
        <v>414</v>
      </c>
      <c r="D762" s="127">
        <v>428</v>
      </c>
    </row>
    <row r="763" spans="1:4" s="94" customFormat="1" ht="14">
      <c r="A763" s="93"/>
      <c r="B763" s="93"/>
      <c r="C763" s="152" t="s">
        <v>413</v>
      </c>
      <c r="D763" s="71">
        <v>10468</v>
      </c>
    </row>
    <row r="764" spans="1:4" s="103" customFormat="1" ht="10.5">
      <c r="A764" s="100"/>
      <c r="C764" s="102"/>
      <c r="D764" s="109"/>
    </row>
    <row r="765" spans="1:4" s="103" customFormat="1" ht="10.5">
      <c r="A765" s="100"/>
      <c r="C765" s="102"/>
      <c r="D765" s="109"/>
    </row>
    <row r="766" spans="1:4" s="103" customFormat="1" ht="10.5">
      <c r="A766" s="100"/>
      <c r="C766" s="102"/>
      <c r="D766" s="109"/>
    </row>
    <row r="767" spans="1:4" ht="15">
      <c r="A767" s="46" t="s">
        <v>138</v>
      </c>
      <c r="B767" s="11" t="s">
        <v>76</v>
      </c>
      <c r="C767" s="79" t="s">
        <v>150</v>
      </c>
      <c r="D767" s="79"/>
    </row>
    <row r="768" spans="1:4" s="38" customFormat="1" ht="14">
      <c r="A768" s="9" t="s">
        <v>340</v>
      </c>
      <c r="B768" s="9"/>
      <c r="C768" s="105"/>
      <c r="D768" s="105"/>
    </row>
    <row r="769" spans="3:4" ht="14">
      <c r="C769" s="68" t="s">
        <v>51</v>
      </c>
      <c r="D769" s="98">
        <f>SUM(D770:D770)</f>
        <v>6300306</v>
      </c>
    </row>
    <row r="770" spans="1:4" s="94" customFormat="1" ht="14">
      <c r="A770" s="44"/>
      <c r="B770" s="15"/>
      <c r="C770" s="70" t="s">
        <v>320</v>
      </c>
      <c r="D770" s="71">
        <v>6300306</v>
      </c>
    </row>
    <row r="771" spans="1:4" ht="14">
      <c r="A771" s="44"/>
      <c r="B771" s="15"/>
      <c r="C771" s="68" t="s">
        <v>1</v>
      </c>
      <c r="D771" s="98">
        <f>D772</f>
        <v>6300306</v>
      </c>
    </row>
    <row r="772" spans="1:4" s="94" customFormat="1" ht="14">
      <c r="A772" s="44"/>
      <c r="B772" s="15"/>
      <c r="C772" s="70" t="s">
        <v>70</v>
      </c>
      <c r="D772" s="71">
        <v>6300306</v>
      </c>
    </row>
    <row r="773" spans="1:4" s="38" customFormat="1" ht="10.5">
      <c r="A773" s="52"/>
      <c r="C773" s="102"/>
      <c r="D773" s="109"/>
    </row>
    <row r="774" spans="1:4" s="103" customFormat="1" ht="10.5">
      <c r="A774" s="100"/>
      <c r="C774" s="102"/>
      <c r="D774" s="109"/>
    </row>
    <row r="775" spans="1:4" s="38" customFormat="1" ht="10.5">
      <c r="A775" s="52"/>
      <c r="C775" s="102"/>
      <c r="D775" s="109"/>
    </row>
    <row r="776" spans="1:4" ht="15">
      <c r="A776" s="46" t="s">
        <v>139</v>
      </c>
      <c r="B776" s="11" t="s">
        <v>77</v>
      </c>
      <c r="C776" s="79" t="s">
        <v>143</v>
      </c>
      <c r="D776" s="121"/>
    </row>
    <row r="777" spans="1:4" s="38" customFormat="1" ht="14">
      <c r="A777" s="9" t="s">
        <v>363</v>
      </c>
      <c r="B777" s="9"/>
      <c r="C777" s="105"/>
      <c r="D777" s="122"/>
    </row>
    <row r="778" spans="3:4" ht="14">
      <c r="C778" s="68" t="s">
        <v>51</v>
      </c>
      <c r="D778" s="98">
        <f>D779</f>
        <v>77898</v>
      </c>
    </row>
    <row r="779" spans="1:4" s="94" customFormat="1" ht="14">
      <c r="A779" s="44"/>
      <c r="C779" s="70" t="s">
        <v>320</v>
      </c>
      <c r="D779" s="71">
        <v>77898</v>
      </c>
    </row>
    <row r="780" spans="1:4" ht="14">
      <c r="A780" s="44"/>
      <c r="B780" s="14"/>
      <c r="C780" s="68" t="s">
        <v>1</v>
      </c>
      <c r="D780" s="98">
        <f>D781</f>
        <v>77898</v>
      </c>
    </row>
    <row r="781" spans="1:4" s="94" customFormat="1" ht="14">
      <c r="A781" s="93"/>
      <c r="C781" s="152" t="s">
        <v>413</v>
      </c>
      <c r="D781" s="71">
        <v>77898</v>
      </c>
    </row>
    <row r="782" spans="1:4" s="38" customFormat="1" ht="10.5">
      <c r="A782" s="52"/>
      <c r="C782" s="102"/>
      <c r="D782" s="109"/>
    </row>
    <row r="783" spans="1:4" s="103" customFormat="1" ht="10.5">
      <c r="A783" s="100"/>
      <c r="C783" s="102"/>
      <c r="D783" s="109"/>
    </row>
    <row r="784" spans="1:4" s="38" customFormat="1" ht="10.5">
      <c r="A784" s="52"/>
      <c r="C784" s="102"/>
      <c r="D784" s="109"/>
    </row>
    <row r="785" spans="1:4" ht="15">
      <c r="A785" s="46" t="s">
        <v>160</v>
      </c>
      <c r="B785" s="11" t="s">
        <v>161</v>
      </c>
      <c r="C785" s="79" t="s">
        <v>241</v>
      </c>
      <c r="D785" s="121"/>
    </row>
    <row r="786" spans="1:4" s="38" customFormat="1" ht="14">
      <c r="A786" s="9" t="s">
        <v>364</v>
      </c>
      <c r="B786" s="9"/>
      <c r="C786" s="105"/>
      <c r="D786" s="122"/>
    </row>
    <row r="787" spans="3:4" ht="14">
      <c r="C787" s="68" t="s">
        <v>51</v>
      </c>
      <c r="D787" s="98">
        <f>SUM(D788:D789)</f>
        <v>252110</v>
      </c>
    </row>
    <row r="788" spans="1:4" s="94" customFormat="1" ht="14">
      <c r="A788" s="44"/>
      <c r="C788" s="70" t="s">
        <v>320</v>
      </c>
      <c r="D788" s="71">
        <v>237845</v>
      </c>
    </row>
    <row r="789" spans="1:4" s="94" customFormat="1" ht="14">
      <c r="A789" s="44"/>
      <c r="C789" s="70" t="s">
        <v>401</v>
      </c>
      <c r="D789" s="71">
        <v>14265</v>
      </c>
    </row>
    <row r="790" spans="1:4" ht="14">
      <c r="A790" s="44"/>
      <c r="B790" s="14"/>
      <c r="C790" s="68" t="s">
        <v>1</v>
      </c>
      <c r="D790" s="98">
        <f>D791</f>
        <v>252110</v>
      </c>
    </row>
    <row r="791" spans="1:4" s="94" customFormat="1" ht="14">
      <c r="A791" s="93"/>
      <c r="C791" s="152" t="s">
        <v>413</v>
      </c>
      <c r="D791" s="71">
        <v>252110</v>
      </c>
    </row>
    <row r="792" spans="1:4" s="103" customFormat="1" ht="10.5">
      <c r="A792" s="100"/>
      <c r="C792" s="102"/>
      <c r="D792" s="109"/>
    </row>
    <row r="793" spans="1:4" s="103" customFormat="1" ht="10.5">
      <c r="A793" s="100"/>
      <c r="C793" s="102"/>
      <c r="D793" s="109"/>
    </row>
    <row r="794" spans="1:4" s="103" customFormat="1" ht="10.5">
      <c r="A794" s="100"/>
      <c r="C794" s="102"/>
      <c r="D794" s="109"/>
    </row>
    <row r="795" spans="1:4" ht="15">
      <c r="A795" s="46" t="s">
        <v>162</v>
      </c>
      <c r="B795" s="11" t="s">
        <v>163</v>
      </c>
      <c r="C795" s="79" t="s">
        <v>177</v>
      </c>
      <c r="D795" s="121"/>
    </row>
    <row r="796" spans="1:4" s="38" customFormat="1" ht="14">
      <c r="A796" s="9" t="s">
        <v>365</v>
      </c>
      <c r="B796" s="9"/>
      <c r="C796" s="105"/>
      <c r="D796" s="122"/>
    </row>
    <row r="797" spans="3:4" ht="14">
      <c r="C797" s="68" t="s">
        <v>51</v>
      </c>
      <c r="D797" s="98">
        <f>SUM(D798:D799)</f>
        <v>274362</v>
      </c>
    </row>
    <row r="798" spans="1:4" s="94" customFormat="1" ht="14">
      <c r="A798" s="44"/>
      <c r="C798" s="70" t="s">
        <v>320</v>
      </c>
      <c r="D798" s="71">
        <v>250720</v>
      </c>
    </row>
    <row r="799" spans="1:4" s="94" customFormat="1" ht="14">
      <c r="A799" s="93"/>
      <c r="C799" s="152" t="s">
        <v>149</v>
      </c>
      <c r="D799" s="71">
        <v>23642</v>
      </c>
    </row>
    <row r="800" spans="1:4" ht="14">
      <c r="A800" s="44"/>
      <c r="B800" s="14"/>
      <c r="C800" s="68" t="s">
        <v>1</v>
      </c>
      <c r="D800" s="98">
        <f>D801</f>
        <v>274362</v>
      </c>
    </row>
    <row r="801" spans="1:4" s="94" customFormat="1" ht="14">
      <c r="A801" s="93"/>
      <c r="C801" s="152" t="s">
        <v>413</v>
      </c>
      <c r="D801" s="71">
        <v>274362</v>
      </c>
    </row>
    <row r="802" spans="1:4" s="38" customFormat="1" ht="10.5">
      <c r="A802" s="52"/>
      <c r="C802" s="102"/>
      <c r="D802" s="109"/>
    </row>
    <row r="803" spans="1:4" s="38" customFormat="1" ht="10.5">
      <c r="A803" s="52"/>
      <c r="C803" s="102"/>
      <c r="D803" s="109"/>
    </row>
    <row r="804" spans="1:4" s="38" customFormat="1" ht="10.5">
      <c r="A804" s="52"/>
      <c r="C804" s="102"/>
      <c r="D804" s="109"/>
    </row>
    <row r="805" spans="1:4" s="38" customFormat="1" ht="10.5">
      <c r="A805" s="52"/>
      <c r="C805" s="102"/>
      <c r="D805" s="109"/>
    </row>
  </sheetData>
  <mergeCells count="62">
    <mergeCell ref="A7:D7"/>
    <mergeCell ref="A8:D8"/>
    <mergeCell ref="A709:B709"/>
    <mergeCell ref="A12:C12"/>
    <mergeCell ref="A94:B94"/>
    <mergeCell ref="A141:B141"/>
    <mergeCell ref="A107:B107"/>
    <mergeCell ref="A119:B119"/>
    <mergeCell ref="A130:B130"/>
    <mergeCell ref="A153:B153"/>
    <mergeCell ref="A165:B165"/>
    <mergeCell ref="A17:D17"/>
    <mergeCell ref="A174:B174"/>
    <mergeCell ref="A182:B182"/>
    <mergeCell ref="A209:B209"/>
    <mergeCell ref="A221:B221"/>
    <mergeCell ref="A231:B231"/>
    <mergeCell ref="A240:B240"/>
    <mergeCell ref="A249:B249"/>
    <mergeCell ref="A257:B257"/>
    <mergeCell ref="A277:B277"/>
    <mergeCell ref="A291:B291"/>
    <mergeCell ref="A301:B301"/>
    <mergeCell ref="A310:B310"/>
    <mergeCell ref="A319:B319"/>
    <mergeCell ref="A327:B327"/>
    <mergeCell ref="A345:B345"/>
    <mergeCell ref="A355:B355"/>
    <mergeCell ref="A363:B363"/>
    <mergeCell ref="A373:B373"/>
    <mergeCell ref="A394:B394"/>
    <mergeCell ref="A424:B424"/>
    <mergeCell ref="A437:B437"/>
    <mergeCell ref="A385:B385"/>
    <mergeCell ref="A610:B610"/>
    <mergeCell ref="A459:B459"/>
    <mergeCell ref="A475:B475"/>
    <mergeCell ref="A486:B486"/>
    <mergeCell ref="A511:B511"/>
    <mergeCell ref="A525:B525"/>
    <mergeCell ref="A543:B543"/>
    <mergeCell ref="A561:B561"/>
    <mergeCell ref="A571:B571"/>
    <mergeCell ref="A579:B579"/>
    <mergeCell ref="A587:B587"/>
    <mergeCell ref="A553:B553"/>
    <mergeCell ref="A193:B193"/>
    <mergeCell ref="A796:B796"/>
    <mergeCell ref="A718:B718"/>
    <mergeCell ref="A729:B729"/>
    <mergeCell ref="A744:B744"/>
    <mergeCell ref="A757:B757"/>
    <mergeCell ref="A768:B768"/>
    <mergeCell ref="A687:B687"/>
    <mergeCell ref="A697:B697"/>
    <mergeCell ref="A777:B777"/>
    <mergeCell ref="A786:B786"/>
    <mergeCell ref="A595:B595"/>
    <mergeCell ref="A636:B636"/>
    <mergeCell ref="A650:B650"/>
    <mergeCell ref="A662:B662"/>
    <mergeCell ref="A676:B676"/>
  </mergeCells>
  <pageMargins left="0.78740157480315" right="0.393700787401575" top="0.590551181102362" bottom="0.590551181102362" header="0.196850393700787" footer="0.196850393700787"/>
  <pageSetup orientation="portrait" paperSize="9" scale="80" r:id="rId1"/>
  <headerFooter alignWithMargins="0">
    <oddFooter>&amp;C&amp;"Times New Roman,Parasts"&amp;P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59"/>
  <sheetViews>
    <sheetView tabSelected="1" workbookViewId="0" topLeftCell="A743">
      <selection pane="topLeft" activeCell="D758" sqref="D758"/>
    </sheetView>
  </sheetViews>
  <sheetFormatPr defaultColWidth="9.18428571428571" defaultRowHeight="13"/>
  <cols>
    <col min="1" max="2" width="13.7142857142857" style="17" customWidth="1"/>
    <col min="3" max="3" width="51" style="78" customWidth="1"/>
    <col min="4" max="4" width="16.7142857142857" style="36" customWidth="1"/>
    <col min="5" max="16384" width="9.14285714285714" style="17"/>
  </cols>
  <sheetData>
    <row r="1" spans="1:4" s="23" customFormat="1" ht="14">
      <c r="A1" s="17"/>
      <c r="B1" s="17"/>
      <c r="C1" s="78"/>
      <c r="D1" s="51"/>
    </row>
    <row r="2" spans="1:4" s="23" customFormat="1" ht="14">
      <c r="A2" s="26" t="s">
        <v>408</v>
      </c>
      <c r="B2" s="25" t="s">
        <v>406</v>
      </c>
      <c r="C2" s="148" t="s">
        <v>0</v>
      </c>
      <c r="D2" s="145" t="s">
        <v>397</v>
      </c>
    </row>
    <row r="3" spans="1:4" s="23" customFormat="1" ht="14">
      <c r="A3" s="28" t="s">
        <v>409</v>
      </c>
      <c r="B3" s="27" t="s">
        <v>407</v>
      </c>
      <c r="C3" s="87"/>
      <c r="D3" s="146" t="s">
        <v>235</v>
      </c>
    </row>
    <row r="4" spans="1:4" s="23" customFormat="1" ht="14">
      <c r="A4" s="6" t="s">
        <v>321</v>
      </c>
      <c r="B4" s="5"/>
      <c r="C4" s="4"/>
      <c r="D4" s="147" t="s">
        <v>405</v>
      </c>
    </row>
    <row r="5" spans="1:4" s="38" customFormat="1" ht="10.5">
      <c r="A5" s="52"/>
      <c r="B5" s="52"/>
      <c r="C5" s="72"/>
      <c r="D5" s="53"/>
    </row>
    <row r="6" spans="1:4" s="38" customFormat="1" ht="17.5">
      <c r="A6" s="86"/>
      <c r="B6" s="24"/>
      <c r="C6" s="81" t="s">
        <v>253</v>
      </c>
      <c r="D6" s="39"/>
    </row>
    <row r="7" spans="1:4" s="94" customFormat="1" ht="14">
      <c r="A7" s="93"/>
      <c r="C7" s="117"/>
      <c r="D7" s="95"/>
    </row>
    <row r="8" spans="1:4" s="38" customFormat="1" ht="15">
      <c r="A8" s="46" t="s">
        <v>23</v>
      </c>
      <c r="B8" s="11" t="s">
        <v>145</v>
      </c>
      <c r="C8" s="79" t="s">
        <v>277</v>
      </c>
      <c r="D8" s="121"/>
    </row>
    <row r="9" spans="1:4" s="38" customFormat="1" ht="14">
      <c r="A9" s="9" t="s">
        <v>339</v>
      </c>
      <c r="B9" s="9"/>
      <c r="C9" s="105"/>
      <c r="D9" s="122"/>
    </row>
    <row r="10" spans="3:4" s="38" customFormat="1" ht="14">
      <c r="C10" s="68" t="s">
        <v>51</v>
      </c>
      <c r="D10" s="98">
        <f>SUM(D11:D12)</f>
        <v>30672759</v>
      </c>
    </row>
    <row r="11" spans="1:4" s="94" customFormat="1" ht="14">
      <c r="A11" s="44"/>
      <c r="B11" s="44"/>
      <c r="C11" s="70" t="s">
        <v>320</v>
      </c>
      <c r="D11" s="71">
        <v>26171681</v>
      </c>
    </row>
    <row r="12" spans="1:4" s="94" customFormat="1" ht="14">
      <c r="A12" s="93"/>
      <c r="B12" s="44"/>
      <c r="C12" s="70" t="s">
        <v>401</v>
      </c>
      <c r="D12" s="71">
        <v>4501078</v>
      </c>
    </row>
    <row r="13" spans="1:4" s="38" customFormat="1" ht="14">
      <c r="A13" s="44"/>
      <c r="B13" s="44"/>
      <c r="C13" s="68" t="s">
        <v>1</v>
      </c>
      <c r="D13" s="98">
        <f>D14+D16+D17</f>
        <v>30672759</v>
      </c>
    </row>
    <row r="14" spans="1:4" s="94" customFormat="1" ht="14">
      <c r="A14" s="93"/>
      <c r="B14" s="93"/>
      <c r="C14" s="152" t="s">
        <v>412</v>
      </c>
      <c r="D14" s="71">
        <v>25628845</v>
      </c>
    </row>
    <row r="15" spans="1:4" s="83" customFormat="1" ht="13">
      <c r="A15" s="150"/>
      <c r="B15" s="150"/>
      <c r="C15" s="153" t="s">
        <v>414</v>
      </c>
      <c r="D15" s="127">
        <v>18041235</v>
      </c>
    </row>
    <row r="16" spans="1:4" s="94" customFormat="1" ht="14">
      <c r="A16" s="93"/>
      <c r="B16" s="93"/>
      <c r="C16" s="152" t="s">
        <v>413</v>
      </c>
      <c r="D16" s="71">
        <v>3926669</v>
      </c>
    </row>
    <row r="17" spans="1:4" s="94" customFormat="1" ht="14">
      <c r="A17" s="149"/>
      <c r="B17" s="149"/>
      <c r="C17" s="70" t="s">
        <v>410</v>
      </c>
      <c r="D17" s="71">
        <v>1117245</v>
      </c>
    </row>
    <row r="18" spans="1:4" s="103" customFormat="1" ht="10.5">
      <c r="A18" s="100"/>
      <c r="B18" s="100"/>
      <c r="C18" s="72"/>
      <c r="D18" s="123"/>
    </row>
    <row r="19" spans="1:4" s="103" customFormat="1" ht="10.5">
      <c r="A19" s="100"/>
      <c r="B19" s="100"/>
      <c r="C19" s="72"/>
      <c r="D19" s="123"/>
    </row>
    <row r="20" spans="1:4" s="21" customFormat="1" ht="17.5">
      <c r="A20" s="24"/>
      <c r="B20" s="30"/>
      <c r="C20" s="81" t="s">
        <v>252</v>
      </c>
      <c r="D20" s="124"/>
    </row>
    <row r="21" spans="1:4" s="21" customFormat="1" ht="10.5">
      <c r="A21" s="38"/>
      <c r="B21" s="48"/>
      <c r="C21" s="102"/>
      <c r="D21" s="109"/>
    </row>
    <row r="22" spans="2:4" s="38" customFormat="1" ht="10.5">
      <c r="B22" s="52"/>
      <c r="C22" s="102"/>
      <c r="D22" s="109"/>
    </row>
    <row r="23" spans="1:4" s="21" customFormat="1" ht="15">
      <c r="A23" s="46" t="s">
        <v>24</v>
      </c>
      <c r="B23" s="11" t="s">
        <v>81</v>
      </c>
      <c r="C23" s="79" t="s">
        <v>278</v>
      </c>
      <c r="D23" s="121"/>
    </row>
    <row r="24" spans="1:4" s="103" customFormat="1" ht="14">
      <c r="A24" s="9" t="s">
        <v>324</v>
      </c>
      <c r="B24" s="9"/>
      <c r="C24" s="102"/>
      <c r="D24" s="109"/>
    </row>
    <row r="25" spans="3:4" s="21" customFormat="1" ht="14">
      <c r="C25" s="68" t="s">
        <v>51</v>
      </c>
      <c r="D25" s="98">
        <f>SUM(D26:D27)</f>
        <v>3650642</v>
      </c>
    </row>
    <row r="26" spans="2:4" s="94" customFormat="1" ht="14">
      <c r="B26" s="93"/>
      <c r="C26" s="70" t="s">
        <v>320</v>
      </c>
      <c r="D26" s="71">
        <v>3648642</v>
      </c>
    </row>
    <row r="27" spans="3:4" s="94" customFormat="1" ht="14">
      <c r="C27" s="70" t="s">
        <v>149</v>
      </c>
      <c r="D27" s="71">
        <v>2000</v>
      </c>
    </row>
    <row r="28" spans="1:4" s="21" customFormat="1" ht="15">
      <c r="A28" s="90"/>
      <c r="B28" s="91"/>
      <c r="C28" s="79" t="s">
        <v>1</v>
      </c>
      <c r="D28" s="98">
        <f>D29+D31+D32</f>
        <v>3650642</v>
      </c>
    </row>
    <row r="29" spans="1:4" s="94" customFormat="1" ht="14">
      <c r="A29" s="93"/>
      <c r="B29" s="93"/>
      <c r="C29" s="152" t="s">
        <v>412</v>
      </c>
      <c r="D29" s="71">
        <v>3229820</v>
      </c>
    </row>
    <row r="30" spans="1:4" s="83" customFormat="1" ht="13">
      <c r="A30" s="150"/>
      <c r="B30" s="150"/>
      <c r="C30" s="153" t="s">
        <v>414</v>
      </c>
      <c r="D30" s="127">
        <v>2513206</v>
      </c>
    </row>
    <row r="31" spans="1:4" s="94" customFormat="1" ht="14">
      <c r="A31" s="93"/>
      <c r="B31" s="93"/>
      <c r="C31" s="152" t="s">
        <v>413</v>
      </c>
      <c r="D31" s="71">
        <v>419322</v>
      </c>
    </row>
    <row r="32" spans="1:4" s="94" customFormat="1" ht="14">
      <c r="A32" s="93"/>
      <c r="B32" s="93"/>
      <c r="C32" s="70" t="s">
        <v>418</v>
      </c>
      <c r="D32" s="71">
        <v>1500</v>
      </c>
    </row>
    <row r="33" spans="3:4" s="103" customFormat="1" ht="10.5">
      <c r="C33" s="102"/>
      <c r="D33" s="102"/>
    </row>
    <row r="34" spans="3:4" s="103" customFormat="1" ht="10.5">
      <c r="C34" s="102"/>
      <c r="D34" s="102"/>
    </row>
    <row r="35" spans="3:4" s="24" customFormat="1" ht="17.5">
      <c r="C35" s="172" t="s">
        <v>248</v>
      </c>
      <c r="D35" s="121"/>
    </row>
    <row r="36" spans="3:4" s="21" customFormat="1" ht="17.5">
      <c r="C36" s="172" t="s">
        <v>249</v>
      </c>
      <c r="D36" s="109"/>
    </row>
    <row r="37" spans="3:4" s="21" customFormat="1" ht="10.5">
      <c r="C37" s="102"/>
      <c r="D37" s="109"/>
    </row>
    <row r="38" spans="3:4" s="12" customFormat="1" ht="15">
      <c r="C38" s="79" t="s">
        <v>51</v>
      </c>
      <c r="D38" s="121">
        <f>SUM(D39:D42)</f>
        <v>587393078</v>
      </c>
    </row>
    <row r="39" spans="3:4" s="94" customFormat="1" ht="14">
      <c r="C39" s="70" t="s">
        <v>320</v>
      </c>
      <c r="D39" s="71">
        <f>D61+D73+D84+D101+D109+D130+D138+D154+D173+D251+D260+D281+D300+D308+D319+D337+D353+D365+D376+D221+D272+D404+D192+D390+D244+D234</f>
        <v>349894191</v>
      </c>
    </row>
    <row r="40" spans="3:4" s="94" customFormat="1" ht="14">
      <c r="C40" s="152" t="s">
        <v>149</v>
      </c>
      <c r="D40" s="71">
        <f>D85+D110+D139+D155+D174+D391+D222+D273+D320+D282+D102</f>
        <v>216774499</v>
      </c>
    </row>
    <row r="41" spans="3:4" s="94" customFormat="1" ht="14">
      <c r="C41" s="70" t="s">
        <v>402</v>
      </c>
      <c r="D41" s="71">
        <f>D235+D207+D111+D86+D62+D283</f>
        <v>10649305</v>
      </c>
    </row>
    <row r="42" spans="3:4" s="94" customFormat="1" ht="14">
      <c r="C42" s="70" t="s">
        <v>401</v>
      </c>
      <c r="D42" s="71">
        <f>D74+D87+D112+D156+D175+D261+D284+D338+D301+D63+D354</f>
        <v>10075083</v>
      </c>
    </row>
    <row r="43" spans="3:4" s="12" customFormat="1" ht="15">
      <c r="C43" s="79" t="s">
        <v>1</v>
      </c>
      <c r="D43" s="121">
        <f>D44+D50+D51+D52+D53+D54</f>
        <v>587393078</v>
      </c>
    </row>
    <row r="44" spans="1:4" s="94" customFormat="1" ht="14">
      <c r="A44" s="93"/>
      <c r="B44" s="93"/>
      <c r="C44" s="152" t="s">
        <v>412</v>
      </c>
      <c r="D44" s="71">
        <f>D65+D76+D89+D114+D158+D177+D209+D224+D237+D253+D263+D286+D310+D322+D340+D356+D367+D393+D406+D378</f>
        <v>431765068</v>
      </c>
    </row>
    <row r="45" spans="1:4" s="83" customFormat="1" ht="13">
      <c r="A45" s="150"/>
      <c r="B45" s="150"/>
      <c r="C45" s="138" t="s">
        <v>148</v>
      </c>
      <c r="D45" s="127">
        <f>D90+D115+D159+D178+D225+D287+D323+D394</f>
        <v>202579903</v>
      </c>
    </row>
    <row r="46" spans="1:4" s="83" customFormat="1" ht="13">
      <c r="A46" s="150"/>
      <c r="B46" s="150"/>
      <c r="C46" s="181" t="s">
        <v>415</v>
      </c>
      <c r="D46" s="182">
        <f>D66+D77+D91+D116+D160+D179+D210+D226+D254+D264+D288+D311+D324+D341+D357+D368+D395+D379</f>
        <v>347602719</v>
      </c>
    </row>
    <row r="47" spans="1:4" s="37" customFormat="1" ht="13">
      <c r="A47" s="150"/>
      <c r="B47" s="150"/>
      <c r="C47" s="138" t="s">
        <v>209</v>
      </c>
      <c r="D47" s="127">
        <f>D92+D117+D161+D180+D227+D396</f>
        <v>160161630</v>
      </c>
    </row>
    <row r="48" spans="1:4" s="37" customFormat="1" ht="13">
      <c r="A48" s="150"/>
      <c r="B48" s="150"/>
      <c r="C48" s="138" t="s">
        <v>128</v>
      </c>
      <c r="D48" s="127">
        <f>D93+D118+D162+D181+D228+D397+D342</f>
        <v>87472675</v>
      </c>
    </row>
    <row r="49" spans="2:4" s="83" customFormat="1" ht="13">
      <c r="B49" s="150"/>
      <c r="C49" s="138" t="s">
        <v>208</v>
      </c>
      <c r="D49" s="127">
        <f>D119+D163+D289+D325</f>
        <v>3624284</v>
      </c>
    </row>
    <row r="50" spans="1:4" s="94" customFormat="1" ht="14">
      <c r="A50" s="93"/>
      <c r="B50" s="93"/>
      <c r="C50" s="152" t="s">
        <v>413</v>
      </c>
      <c r="D50" s="71">
        <f>D67+D78+D94+D104+D120+D132+D141+D164+D182+D194+D211+D255+D265+D275+D290+D312+D326+D343+D358+D369+D380+D238</f>
        <v>137815402</v>
      </c>
    </row>
    <row r="51" spans="1:4" s="94" customFormat="1" ht="14">
      <c r="A51" s="93"/>
      <c r="B51" s="93"/>
      <c r="C51" s="152" t="s">
        <v>70</v>
      </c>
      <c r="D51" s="71">
        <f>D183+D212+D246+D291+D303+D313+D327+D344+D359+D381</f>
        <v>5937055</v>
      </c>
    </row>
    <row r="52" spans="1:4" s="94" customFormat="1" ht="14">
      <c r="A52" s="93"/>
      <c r="B52" s="93"/>
      <c r="C52" s="70" t="s">
        <v>410</v>
      </c>
      <c r="D52" s="71">
        <f>D79+D95+D121+D165+D184+D195+D213+D266+D276+D292+D345+D370</f>
        <v>6726012</v>
      </c>
    </row>
    <row r="53" spans="1:4" s="94" customFormat="1" ht="14">
      <c r="A53" s="93"/>
      <c r="B53" s="93"/>
      <c r="C53" s="70" t="s">
        <v>418</v>
      </c>
      <c r="D53" s="71">
        <f>D122+D214+D293+D314+D346</f>
        <v>53500</v>
      </c>
    </row>
    <row r="54" spans="1:4" s="94" customFormat="1" ht="14">
      <c r="A54" s="93"/>
      <c r="B54" s="93"/>
      <c r="C54" s="70" t="s">
        <v>171</v>
      </c>
      <c r="D54" s="71">
        <f>D123+D146+D166+D185+D215+D294+D328+D347</f>
        <v>5096041</v>
      </c>
    </row>
    <row r="55" spans="3:4" s="103" customFormat="1" ht="10.5">
      <c r="C55" s="102"/>
      <c r="D55" s="109"/>
    </row>
    <row r="56" spans="3:4" s="103" customFormat="1" ht="10.5">
      <c r="C56" s="102"/>
      <c r="D56" s="109"/>
    </row>
    <row r="57" spans="1:4" s="12" customFormat="1" ht="15">
      <c r="A57" s="46" t="s">
        <v>25</v>
      </c>
      <c r="B57" s="11" t="s">
        <v>86</v>
      </c>
      <c r="C57" s="79" t="s">
        <v>280</v>
      </c>
      <c r="D57" s="121"/>
    </row>
    <row r="58" spans="1:4" s="50" customFormat="1" ht="15">
      <c r="A58" s="9" t="s">
        <v>323</v>
      </c>
      <c r="B58" s="9"/>
      <c r="C58" s="79" t="s">
        <v>279</v>
      </c>
      <c r="D58" s="121"/>
    </row>
    <row r="59" spans="1:4" s="103" customFormat="1" ht="10.5">
      <c r="A59" s="100"/>
      <c r="B59" s="100"/>
      <c r="C59" s="102"/>
      <c r="D59" s="109"/>
    </row>
    <row r="60" spans="2:4" s="14" customFormat="1" ht="14">
      <c r="B60" s="44"/>
      <c r="C60" s="68" t="s">
        <v>51</v>
      </c>
      <c r="D60" s="98">
        <f>SUM(D61:D63)</f>
        <v>5978059</v>
      </c>
    </row>
    <row r="61" spans="2:4" s="94" customFormat="1" ht="14">
      <c r="B61" s="93"/>
      <c r="C61" s="70" t="s">
        <v>320</v>
      </c>
      <c r="D61" s="71">
        <v>5962977</v>
      </c>
    </row>
    <row r="62" spans="2:4" s="94" customFormat="1" ht="14">
      <c r="B62" s="93"/>
      <c r="C62" s="70" t="s">
        <v>402</v>
      </c>
      <c r="D62" s="71">
        <v>5082</v>
      </c>
    </row>
    <row r="63" spans="2:4" s="94" customFormat="1" ht="14">
      <c r="B63" s="93"/>
      <c r="C63" s="70" t="s">
        <v>401</v>
      </c>
      <c r="D63" s="71">
        <v>10000</v>
      </c>
    </row>
    <row r="64" spans="2:4" s="14" customFormat="1" ht="14">
      <c r="B64" s="44"/>
      <c r="C64" s="68" t="s">
        <v>1</v>
      </c>
      <c r="D64" s="98">
        <f>D65+D67</f>
        <v>5978059</v>
      </c>
    </row>
    <row r="65" spans="1:4" s="94" customFormat="1" ht="14">
      <c r="A65" s="93"/>
      <c r="B65" s="93"/>
      <c r="C65" s="152" t="s">
        <v>412</v>
      </c>
      <c r="D65" s="71">
        <v>5352269</v>
      </c>
    </row>
    <row r="66" spans="1:4" s="83" customFormat="1" ht="13">
      <c r="A66" s="150"/>
      <c r="B66" s="150"/>
      <c r="C66" s="153" t="s">
        <v>414</v>
      </c>
      <c r="D66" s="127">
        <v>4195452</v>
      </c>
    </row>
    <row r="67" spans="1:4" s="94" customFormat="1" ht="14">
      <c r="A67" s="93"/>
      <c r="B67" s="93"/>
      <c r="C67" s="152" t="s">
        <v>413</v>
      </c>
      <c r="D67" s="71">
        <v>625790</v>
      </c>
    </row>
    <row r="68" spans="2:4" s="103" customFormat="1" ht="10.5">
      <c r="B68" s="100"/>
      <c r="C68" s="102"/>
      <c r="D68" s="109"/>
    </row>
    <row r="69" spans="2:4" s="103" customFormat="1" ht="10.5">
      <c r="B69" s="100"/>
      <c r="C69" s="102"/>
      <c r="D69" s="109"/>
    </row>
    <row r="70" spans="1:4" s="37" customFormat="1" ht="15">
      <c r="A70" s="46" t="s">
        <v>103</v>
      </c>
      <c r="B70" s="11" t="s">
        <v>86</v>
      </c>
      <c r="C70" s="79" t="s">
        <v>105</v>
      </c>
      <c r="D70" s="121"/>
    </row>
    <row r="71" spans="1:4" s="103" customFormat="1" ht="14">
      <c r="A71" s="9" t="s">
        <v>335</v>
      </c>
      <c r="B71" s="9"/>
      <c r="C71" s="102"/>
      <c r="D71" s="109"/>
    </row>
    <row r="72" spans="3:4" s="37" customFormat="1" ht="14">
      <c r="C72" s="68" t="s">
        <v>51</v>
      </c>
      <c r="D72" s="98">
        <f>SUM(D73:D74)</f>
        <v>693995</v>
      </c>
    </row>
    <row r="73" spans="2:4" s="94" customFormat="1" ht="14">
      <c r="B73" s="93"/>
      <c r="C73" s="70" t="s">
        <v>320</v>
      </c>
      <c r="D73" s="71">
        <v>637080</v>
      </c>
    </row>
    <row r="74" spans="2:4" s="94" customFormat="1" ht="14">
      <c r="B74" s="93"/>
      <c r="C74" s="70" t="s">
        <v>401</v>
      </c>
      <c r="D74" s="71">
        <v>56915</v>
      </c>
    </row>
    <row r="75" spans="1:4" s="37" customFormat="1" ht="14">
      <c r="A75" s="14"/>
      <c r="B75" s="44"/>
      <c r="C75" s="68" t="s">
        <v>1</v>
      </c>
      <c r="D75" s="98">
        <f>D76+D78+D79</f>
        <v>693995</v>
      </c>
    </row>
    <row r="76" spans="1:4" s="94" customFormat="1" ht="14">
      <c r="A76" s="93"/>
      <c r="B76" s="93"/>
      <c r="C76" s="152" t="s">
        <v>412</v>
      </c>
      <c r="D76" s="71">
        <v>527161</v>
      </c>
    </row>
    <row r="77" spans="1:4" s="83" customFormat="1" ht="13">
      <c r="A77" s="150"/>
      <c r="B77" s="150"/>
      <c r="C77" s="153" t="s">
        <v>414</v>
      </c>
      <c r="D77" s="127">
        <v>424126</v>
      </c>
    </row>
    <row r="78" spans="1:4" s="94" customFormat="1" ht="14">
      <c r="A78" s="93"/>
      <c r="B78" s="93"/>
      <c r="C78" s="152" t="s">
        <v>413</v>
      </c>
      <c r="D78" s="71">
        <v>146834</v>
      </c>
    </row>
    <row r="79" spans="1:4" s="94" customFormat="1" ht="14">
      <c r="A79" s="149"/>
      <c r="B79" s="149"/>
      <c r="C79" s="70" t="s">
        <v>410</v>
      </c>
      <c r="D79" s="71">
        <v>20000</v>
      </c>
    </row>
    <row r="80" spans="3:4" s="103" customFormat="1" ht="10.5">
      <c r="C80" s="102"/>
      <c r="D80" s="109"/>
    </row>
    <row r="81" spans="1:4" s="12" customFormat="1" ht="15">
      <c r="A81" s="46" t="s">
        <v>26</v>
      </c>
      <c r="B81" s="11" t="s">
        <v>85</v>
      </c>
      <c r="C81" s="79" t="s">
        <v>68</v>
      </c>
      <c r="D81" s="121"/>
    </row>
    <row r="82" spans="1:4" s="104" customFormat="1" ht="14">
      <c r="A82" s="9" t="s">
        <v>331</v>
      </c>
      <c r="B82" s="9"/>
      <c r="C82" s="105"/>
      <c r="D82" s="122"/>
    </row>
    <row r="83" spans="3:4" s="14" customFormat="1" ht="14">
      <c r="C83" s="68" t="s">
        <v>51</v>
      </c>
      <c r="D83" s="98">
        <f>SUM(D84:D87)</f>
        <v>125451557</v>
      </c>
    </row>
    <row r="84" spans="2:4" s="94" customFormat="1" ht="14">
      <c r="B84" s="93"/>
      <c r="C84" s="70" t="s">
        <v>320</v>
      </c>
      <c r="D84" s="71">
        <v>108157014</v>
      </c>
    </row>
    <row r="85" spans="2:4" s="94" customFormat="1" ht="14">
      <c r="B85" s="93"/>
      <c r="C85" s="152" t="s">
        <v>149</v>
      </c>
      <c r="D85" s="71">
        <v>15677459</v>
      </c>
    </row>
    <row r="86" spans="2:4" s="94" customFormat="1" ht="14">
      <c r="B86" s="93"/>
      <c r="C86" s="70" t="s">
        <v>402</v>
      </c>
      <c r="D86" s="71">
        <v>800000</v>
      </c>
    </row>
    <row r="87" spans="2:4" s="94" customFormat="1" ht="14">
      <c r="B87" s="93"/>
      <c r="C87" s="70" t="s">
        <v>401</v>
      </c>
      <c r="D87" s="71">
        <v>817084</v>
      </c>
    </row>
    <row r="88" spans="2:4" s="14" customFormat="1" ht="14">
      <c r="B88" s="44"/>
      <c r="C88" s="68" t="s">
        <v>1</v>
      </c>
      <c r="D88" s="98">
        <f>D89+D94+D95</f>
        <v>125451557</v>
      </c>
    </row>
    <row r="89" spans="1:4" s="94" customFormat="1" ht="14">
      <c r="A89" s="93"/>
      <c r="B89" s="93"/>
      <c r="C89" s="152" t="s">
        <v>412</v>
      </c>
      <c r="D89" s="71">
        <v>114068106</v>
      </c>
    </row>
    <row r="90" spans="1:4" s="83" customFormat="1" ht="13">
      <c r="A90" s="150"/>
      <c r="B90" s="150"/>
      <c r="C90" s="138" t="s">
        <v>148</v>
      </c>
      <c r="D90" s="127">
        <v>15675459</v>
      </c>
    </row>
    <row r="91" spans="1:4" s="83" customFormat="1" ht="13">
      <c r="A91" s="150"/>
      <c r="B91" s="150"/>
      <c r="C91" s="181" t="s">
        <v>415</v>
      </c>
      <c r="D91" s="182">
        <v>91883128</v>
      </c>
    </row>
    <row r="92" spans="1:4" s="37" customFormat="1" ht="13">
      <c r="A92" s="150"/>
      <c r="B92" s="150"/>
      <c r="C92" s="138" t="s">
        <v>209</v>
      </c>
      <c r="D92" s="127">
        <v>12683437</v>
      </c>
    </row>
    <row r="93" spans="1:4" s="37" customFormat="1" ht="13">
      <c r="A93" s="150"/>
      <c r="B93" s="150"/>
      <c r="C93" s="138" t="s">
        <v>128</v>
      </c>
      <c r="D93" s="127">
        <v>45432405</v>
      </c>
    </row>
    <row r="94" spans="1:4" s="94" customFormat="1" ht="14">
      <c r="A94" s="93"/>
      <c r="B94" s="93"/>
      <c r="C94" s="152" t="s">
        <v>413</v>
      </c>
      <c r="D94" s="71">
        <v>11181344</v>
      </c>
    </row>
    <row r="95" spans="1:4" s="94" customFormat="1" ht="14">
      <c r="A95" s="93"/>
      <c r="B95" s="93"/>
      <c r="C95" s="70" t="s">
        <v>410</v>
      </c>
      <c r="D95" s="71">
        <v>202107</v>
      </c>
    </row>
    <row r="96" spans="2:4" s="103" customFormat="1" ht="10.5">
      <c r="B96" s="100"/>
      <c r="C96" s="102"/>
      <c r="D96" s="109"/>
    </row>
    <row r="97" spans="1:4" s="37" customFormat="1" ht="15">
      <c r="A97" s="46" t="s">
        <v>104</v>
      </c>
      <c r="B97" s="11" t="s">
        <v>85</v>
      </c>
      <c r="C97" s="79" t="s">
        <v>308</v>
      </c>
      <c r="D97" s="121"/>
    </row>
    <row r="98" spans="1:4" s="37" customFormat="1" ht="15">
      <c r="A98" s="9" t="s">
        <v>331</v>
      </c>
      <c r="B98" s="9"/>
      <c r="C98" s="79" t="s">
        <v>307</v>
      </c>
      <c r="D98" s="121"/>
    </row>
    <row r="99" spans="1:4" s="103" customFormat="1" ht="10.5">
      <c r="A99" s="100"/>
      <c r="B99" s="100"/>
      <c r="C99" s="105"/>
      <c r="D99" s="122"/>
    </row>
    <row r="100" spans="1:4" s="37" customFormat="1" ht="14">
      <c r="A100" s="14"/>
      <c r="B100" s="44"/>
      <c r="C100" s="68" t="s">
        <v>51</v>
      </c>
      <c r="D100" s="98">
        <f>SUM(D101:D102)</f>
        <v>40776361</v>
      </c>
    </row>
    <row r="101" spans="2:4" s="94" customFormat="1" ht="14">
      <c r="B101" s="44"/>
      <c r="C101" s="70" t="s">
        <v>320</v>
      </c>
      <c r="D101" s="71">
        <v>40176361</v>
      </c>
    </row>
    <row r="102" spans="2:4" s="94" customFormat="1" ht="14">
      <c r="B102" s="44"/>
      <c r="C102" s="152" t="s">
        <v>149</v>
      </c>
      <c r="D102" s="71">
        <v>600000</v>
      </c>
    </row>
    <row r="103" spans="1:4" s="37" customFormat="1" ht="14">
      <c r="A103" s="14"/>
      <c r="B103" s="44"/>
      <c r="C103" s="68" t="s">
        <v>1</v>
      </c>
      <c r="D103" s="98">
        <f>D104</f>
        <v>40776361</v>
      </c>
    </row>
    <row r="104" spans="2:4" s="94" customFormat="1" ht="14">
      <c r="B104" s="93"/>
      <c r="C104" s="152" t="s">
        <v>413</v>
      </c>
      <c r="D104" s="71">
        <v>40776361</v>
      </c>
    </row>
    <row r="105" spans="2:4" s="21" customFormat="1" ht="10.5">
      <c r="B105" s="52"/>
      <c r="C105" s="102"/>
      <c r="D105" s="109"/>
    </row>
    <row r="106" spans="1:4" s="12" customFormat="1" ht="15">
      <c r="A106" s="46" t="s">
        <v>27</v>
      </c>
      <c r="B106" s="11" t="s">
        <v>84</v>
      </c>
      <c r="C106" s="79" t="s">
        <v>2</v>
      </c>
      <c r="D106" s="121"/>
    </row>
    <row r="107" spans="1:4" s="103" customFormat="1" ht="14">
      <c r="A107" s="9" t="s">
        <v>331</v>
      </c>
      <c r="B107" s="9"/>
      <c r="C107" s="102"/>
      <c r="D107" s="109"/>
    </row>
    <row r="108" spans="2:4" s="14" customFormat="1" ht="14">
      <c r="B108" s="56" t="s">
        <v>152</v>
      </c>
      <c r="C108" s="68" t="s">
        <v>51</v>
      </c>
      <c r="D108" s="98">
        <f>SUM(D109:D112)</f>
        <v>254965732</v>
      </c>
    </row>
    <row r="109" spans="3:4" s="94" customFormat="1" ht="14">
      <c r="C109" s="70" t="s">
        <v>320</v>
      </c>
      <c r="D109" s="71">
        <v>105154685</v>
      </c>
    </row>
    <row r="110" spans="2:4" s="94" customFormat="1" ht="14">
      <c r="B110" s="93"/>
      <c r="C110" s="152" t="s">
        <v>149</v>
      </c>
      <c r="D110" s="71">
        <v>143993993</v>
      </c>
    </row>
    <row r="111" spans="2:4" s="94" customFormat="1" ht="14">
      <c r="B111" s="93"/>
      <c r="C111" s="70" t="s">
        <v>402</v>
      </c>
      <c r="D111" s="71">
        <v>2204000</v>
      </c>
    </row>
    <row r="112" spans="2:4" s="94" customFormat="1" ht="14">
      <c r="B112" s="93"/>
      <c r="C112" s="70" t="s">
        <v>401</v>
      </c>
      <c r="D112" s="71">
        <v>3613054</v>
      </c>
    </row>
    <row r="113" spans="2:4" s="14" customFormat="1" ht="14">
      <c r="B113" s="44"/>
      <c r="C113" s="68" t="s">
        <v>1</v>
      </c>
      <c r="D113" s="98">
        <f>D114+D120+D122+D121+D123</f>
        <v>254965732</v>
      </c>
    </row>
    <row r="114" spans="1:4" s="94" customFormat="1" ht="14">
      <c r="A114" s="93"/>
      <c r="B114" s="93"/>
      <c r="C114" s="152" t="s">
        <v>412</v>
      </c>
      <c r="D114" s="71">
        <v>229849509</v>
      </c>
    </row>
    <row r="115" spans="1:4" s="83" customFormat="1" ht="13">
      <c r="A115" s="150"/>
      <c r="B115" s="150"/>
      <c r="C115" s="138" t="s">
        <v>148</v>
      </c>
      <c r="D115" s="127">
        <v>142428114</v>
      </c>
    </row>
    <row r="116" spans="1:4" s="83" customFormat="1" ht="13">
      <c r="A116" s="150"/>
      <c r="B116" s="150"/>
      <c r="C116" s="181" t="s">
        <v>415</v>
      </c>
      <c r="D116" s="182">
        <v>185974466</v>
      </c>
    </row>
    <row r="117" spans="1:4" s="37" customFormat="1" ht="13">
      <c r="A117" s="150"/>
      <c r="B117" s="150"/>
      <c r="C117" s="138" t="s">
        <v>209</v>
      </c>
      <c r="D117" s="127">
        <v>114779656</v>
      </c>
    </row>
    <row r="118" spans="1:4" s="37" customFormat="1" ht="13">
      <c r="A118" s="150"/>
      <c r="B118" s="150"/>
      <c r="C118" s="138" t="s">
        <v>128</v>
      </c>
      <c r="D118" s="127">
        <v>33215090</v>
      </c>
    </row>
    <row r="119" spans="2:4" s="83" customFormat="1" ht="13">
      <c r="B119" s="150"/>
      <c r="C119" s="138" t="s">
        <v>208</v>
      </c>
      <c r="D119" s="127">
        <v>469707</v>
      </c>
    </row>
    <row r="120" spans="1:4" s="94" customFormat="1" ht="14">
      <c r="A120" s="93"/>
      <c r="B120" s="93"/>
      <c r="C120" s="152" t="s">
        <v>413</v>
      </c>
      <c r="D120" s="71">
        <v>23304189</v>
      </c>
    </row>
    <row r="121" spans="1:4" s="94" customFormat="1" ht="14">
      <c r="A121" s="93"/>
      <c r="B121" s="93"/>
      <c r="C121" s="70" t="s">
        <v>410</v>
      </c>
      <c r="D121" s="71">
        <v>1792683</v>
      </c>
    </row>
    <row r="122" spans="1:4" s="94" customFormat="1" ht="14">
      <c r="A122" s="93"/>
      <c r="B122" s="93"/>
      <c r="C122" s="70" t="s">
        <v>418</v>
      </c>
      <c r="D122" s="71">
        <v>2200</v>
      </c>
    </row>
    <row r="123" spans="1:4" s="94" customFormat="1" ht="14">
      <c r="A123" s="93"/>
      <c r="B123" s="93"/>
      <c r="C123" s="70" t="s">
        <v>171</v>
      </c>
      <c r="D123" s="71">
        <v>17151</v>
      </c>
    </row>
    <row r="124" spans="2:4" s="103" customFormat="1" ht="10.5">
      <c r="B124" s="100"/>
      <c r="C124" s="102"/>
      <c r="D124" s="109"/>
    </row>
    <row r="125" spans="1:4" s="23" customFormat="1" ht="15">
      <c r="A125" s="46" t="s">
        <v>69</v>
      </c>
      <c r="B125" s="11" t="s">
        <v>84</v>
      </c>
      <c r="C125" s="79" t="s">
        <v>304</v>
      </c>
      <c r="D125" s="121"/>
    </row>
    <row r="126" spans="1:4" s="23" customFormat="1" ht="15">
      <c r="A126" s="9" t="s">
        <v>331</v>
      </c>
      <c r="B126" s="9"/>
      <c r="C126" s="79" t="s">
        <v>305</v>
      </c>
      <c r="D126" s="121"/>
    </row>
    <row r="127" spans="1:4" s="23" customFormat="1" ht="15.5">
      <c r="A127" s="92"/>
      <c r="C127" s="79" t="s">
        <v>306</v>
      </c>
      <c r="D127" s="121"/>
    </row>
    <row r="128" spans="1:4" s="38" customFormat="1" ht="10.5">
      <c r="A128" s="59"/>
      <c r="B128" s="110"/>
      <c r="C128" s="105"/>
      <c r="D128" s="122"/>
    </row>
    <row r="129" spans="1:4" s="23" customFormat="1" ht="14">
      <c r="A129" s="17"/>
      <c r="B129" s="56" t="s">
        <v>152</v>
      </c>
      <c r="C129" s="68" t="s">
        <v>51</v>
      </c>
      <c r="D129" s="98">
        <f>SUM(D130:D130)</f>
        <v>592700</v>
      </c>
    </row>
    <row r="130" spans="3:4" s="94" customFormat="1" ht="14">
      <c r="C130" s="70" t="s">
        <v>320</v>
      </c>
      <c r="D130" s="71">
        <v>592700</v>
      </c>
    </row>
    <row r="131" spans="1:4" s="23" customFormat="1" ht="14">
      <c r="A131" s="14"/>
      <c r="B131" s="44"/>
      <c r="C131" s="68" t="s">
        <v>1</v>
      </c>
      <c r="D131" s="98">
        <f>D132</f>
        <v>592700</v>
      </c>
    </row>
    <row r="132" spans="2:4" s="94" customFormat="1" ht="14">
      <c r="B132" s="93"/>
      <c r="C132" s="152" t="s">
        <v>413</v>
      </c>
      <c r="D132" s="71">
        <v>592700</v>
      </c>
    </row>
    <row r="133" spans="2:4" s="21" customFormat="1" ht="10.5">
      <c r="B133" s="52"/>
      <c r="C133" s="102"/>
      <c r="D133" s="109"/>
    </row>
    <row r="134" spans="2:4" s="103" customFormat="1" ht="10.5">
      <c r="B134" s="100"/>
      <c r="C134" s="102"/>
      <c r="D134" s="109"/>
    </row>
    <row r="135" spans="1:4" s="37" customFormat="1" ht="15">
      <c r="A135" s="46" t="s">
        <v>102</v>
      </c>
      <c r="B135" s="11" t="s">
        <v>183</v>
      </c>
      <c r="C135" s="79" t="s">
        <v>179</v>
      </c>
      <c r="D135" s="121"/>
    </row>
    <row r="136" spans="1:4" s="103" customFormat="1" ht="14">
      <c r="A136" s="9" t="s">
        <v>366</v>
      </c>
      <c r="B136" s="9"/>
      <c r="C136" s="102"/>
      <c r="D136" s="109"/>
    </row>
    <row r="137" spans="2:4" s="37" customFormat="1" ht="14">
      <c r="B137" s="56" t="s">
        <v>184</v>
      </c>
      <c r="C137" s="68" t="s">
        <v>51</v>
      </c>
      <c r="D137" s="98">
        <f>SUM(D138:D139)</f>
        <v>34659052</v>
      </c>
    </row>
    <row r="138" spans="3:4" s="94" customFormat="1" ht="14">
      <c r="C138" s="70" t="s">
        <v>320</v>
      </c>
      <c r="D138" s="71">
        <v>28235109</v>
      </c>
    </row>
    <row r="139" spans="2:4" s="94" customFormat="1" ht="14">
      <c r="B139" s="93"/>
      <c r="C139" s="152" t="s">
        <v>149</v>
      </c>
      <c r="D139" s="71">
        <v>6423943</v>
      </c>
    </row>
    <row r="140" spans="1:4" s="37" customFormat="1" ht="14">
      <c r="A140" s="14"/>
      <c r="B140" s="44"/>
      <c r="C140" s="68" t="s">
        <v>1</v>
      </c>
      <c r="D140" s="98">
        <f>D141+D146</f>
        <v>34659052</v>
      </c>
    </row>
    <row r="141" spans="2:4" s="94" customFormat="1" ht="14">
      <c r="B141" s="93"/>
      <c r="C141" s="152" t="s">
        <v>413</v>
      </c>
      <c r="D141" s="71">
        <f>D142+D143+D144+D145</f>
        <v>34617052</v>
      </c>
    </row>
    <row r="142" spans="2:4" s="143" customFormat="1" ht="13">
      <c r="B142" s="142"/>
      <c r="C142" s="171" t="s">
        <v>387</v>
      </c>
      <c r="D142" s="151">
        <v>13973245</v>
      </c>
    </row>
    <row r="143" spans="2:4" s="143" customFormat="1" ht="13">
      <c r="B143" s="142"/>
      <c r="C143" s="171" t="s">
        <v>383</v>
      </c>
      <c r="D143" s="151">
        <v>7494480</v>
      </c>
    </row>
    <row r="144" spans="2:4" s="143" customFormat="1" ht="13">
      <c r="B144" s="142"/>
      <c r="C144" s="171" t="s">
        <v>388</v>
      </c>
      <c r="D144" s="151">
        <v>13116252</v>
      </c>
    </row>
    <row r="145" spans="2:4" s="143" customFormat="1" ht="13">
      <c r="B145" s="142"/>
      <c r="C145" s="171" t="s">
        <v>180</v>
      </c>
      <c r="D145" s="151">
        <v>33075</v>
      </c>
    </row>
    <row r="146" spans="3:4" s="94" customFormat="1" ht="14">
      <c r="C146" s="70" t="s">
        <v>205</v>
      </c>
      <c r="D146" s="71">
        <f>D147</f>
        <v>42000</v>
      </c>
    </row>
    <row r="147" spans="2:4" s="143" customFormat="1" ht="13">
      <c r="B147" s="142"/>
      <c r="C147" s="171" t="s">
        <v>206</v>
      </c>
      <c r="D147" s="151">
        <v>42000</v>
      </c>
    </row>
    <row r="148" spans="2:4" s="21" customFormat="1" ht="10.5">
      <c r="B148" s="52"/>
      <c r="C148" s="102"/>
      <c r="D148" s="109"/>
    </row>
    <row r="149" spans="2:4" s="103" customFormat="1" ht="10.5">
      <c r="B149" s="100"/>
      <c r="C149" s="102"/>
      <c r="D149" s="109"/>
    </row>
    <row r="150" spans="2:4" s="103" customFormat="1" ht="10.5">
      <c r="B150" s="100"/>
      <c r="C150" s="102"/>
      <c r="D150" s="109"/>
    </row>
    <row r="151" spans="1:4" s="12" customFormat="1" ht="15">
      <c r="A151" s="46" t="s">
        <v>28</v>
      </c>
      <c r="B151" s="11" t="s">
        <v>84</v>
      </c>
      <c r="C151" s="79" t="s">
        <v>3</v>
      </c>
      <c r="D151" s="121"/>
    </row>
    <row r="152" spans="1:4" s="104" customFormat="1" ht="14">
      <c r="A152" s="9" t="s">
        <v>331</v>
      </c>
      <c r="B152" s="9"/>
      <c r="C152" s="105"/>
      <c r="D152" s="122"/>
    </row>
    <row r="153" spans="2:4" s="14" customFormat="1" ht="14">
      <c r="B153" s="56" t="s">
        <v>152</v>
      </c>
      <c r="C153" s="68" t="s">
        <v>51</v>
      </c>
      <c r="D153" s="98">
        <f>SUM(D154:D156)</f>
        <v>25236312</v>
      </c>
    </row>
    <row r="154" spans="3:4" s="94" customFormat="1" ht="14">
      <c r="C154" s="70" t="s">
        <v>320</v>
      </c>
      <c r="D154" s="71">
        <v>2971622</v>
      </c>
    </row>
    <row r="155" spans="2:4" s="94" customFormat="1" ht="14">
      <c r="B155" s="93"/>
      <c r="C155" s="152" t="s">
        <v>149</v>
      </c>
      <c r="D155" s="71">
        <v>22180574</v>
      </c>
    </row>
    <row r="156" spans="2:4" s="94" customFormat="1" ht="14">
      <c r="B156" s="93"/>
      <c r="C156" s="70" t="s">
        <v>401</v>
      </c>
      <c r="D156" s="71">
        <v>84116</v>
      </c>
    </row>
    <row r="157" spans="2:4" s="14" customFormat="1" ht="14">
      <c r="B157" s="44"/>
      <c r="C157" s="68" t="s">
        <v>1</v>
      </c>
      <c r="D157" s="98">
        <f>D158+D164+D165+D166</f>
        <v>25236312</v>
      </c>
    </row>
    <row r="158" spans="1:4" s="94" customFormat="1" ht="14">
      <c r="A158" s="93"/>
      <c r="B158" s="93"/>
      <c r="C158" s="152" t="s">
        <v>412</v>
      </c>
      <c r="D158" s="71">
        <v>22459288</v>
      </c>
    </row>
    <row r="159" spans="1:4" s="83" customFormat="1" ht="13">
      <c r="A159" s="150"/>
      <c r="B159" s="150"/>
      <c r="C159" s="138" t="s">
        <v>148</v>
      </c>
      <c r="D159" s="127">
        <v>19602801</v>
      </c>
    </row>
    <row r="160" spans="1:4" s="83" customFormat="1" ht="13">
      <c r="A160" s="150"/>
      <c r="B160" s="150"/>
      <c r="C160" s="181" t="s">
        <v>415</v>
      </c>
      <c r="D160" s="182">
        <v>18010463</v>
      </c>
    </row>
    <row r="161" spans="1:4" s="37" customFormat="1" ht="13">
      <c r="A161" s="150"/>
      <c r="B161" s="150"/>
      <c r="C161" s="138" t="s">
        <v>209</v>
      </c>
      <c r="D161" s="127">
        <v>12730877</v>
      </c>
    </row>
    <row r="162" spans="1:4" s="37" customFormat="1" ht="13">
      <c r="A162" s="150"/>
      <c r="B162" s="150"/>
      <c r="C162" s="138" t="s">
        <v>128</v>
      </c>
      <c r="D162" s="127">
        <v>1451624</v>
      </c>
    </row>
    <row r="163" spans="1:4" s="37" customFormat="1" ht="13">
      <c r="A163" s="167"/>
      <c r="B163" s="167"/>
      <c r="C163" s="138" t="s">
        <v>208</v>
      </c>
      <c r="D163" s="127">
        <v>2990667</v>
      </c>
    </row>
    <row r="164" spans="1:4" s="94" customFormat="1" ht="14">
      <c r="A164" s="93"/>
      <c r="B164" s="93"/>
      <c r="C164" s="152" t="s">
        <v>413</v>
      </c>
      <c r="D164" s="71">
        <v>2677437</v>
      </c>
    </row>
    <row r="165" spans="1:4" s="94" customFormat="1" ht="14">
      <c r="A165" s="93"/>
      <c r="B165" s="93"/>
      <c r="C165" s="70" t="s">
        <v>410</v>
      </c>
      <c r="D165" s="71">
        <v>94587</v>
      </c>
    </row>
    <row r="166" spans="1:4" s="94" customFormat="1" ht="14">
      <c r="A166" s="93"/>
      <c r="B166" s="93"/>
      <c r="C166" s="70" t="s">
        <v>171</v>
      </c>
      <c r="D166" s="71">
        <v>5000</v>
      </c>
    </row>
    <row r="167" spans="2:4" s="103" customFormat="1" ht="10.5">
      <c r="B167" s="100"/>
      <c r="C167" s="102"/>
      <c r="D167" s="109"/>
    </row>
    <row r="168" spans="2:4" s="103" customFormat="1" ht="10.5">
      <c r="B168" s="100"/>
      <c r="C168" s="102"/>
      <c r="D168" s="109"/>
    </row>
    <row r="169" spans="2:4" s="103" customFormat="1" ht="10.5">
      <c r="B169" s="100"/>
      <c r="C169" s="102"/>
      <c r="D169" s="109"/>
    </row>
    <row r="170" spans="1:4" s="12" customFormat="1" ht="15">
      <c r="A170" s="46" t="s">
        <v>29</v>
      </c>
      <c r="B170" s="11" t="s">
        <v>79</v>
      </c>
      <c r="C170" s="79" t="s">
        <v>63</v>
      </c>
      <c r="D170" s="121"/>
    </row>
    <row r="171" spans="1:4" s="104" customFormat="1" ht="14">
      <c r="A171" s="9" t="s">
        <v>329</v>
      </c>
      <c r="B171" s="9"/>
      <c r="C171" s="105"/>
      <c r="D171" s="122"/>
    </row>
    <row r="172" spans="3:4" s="14" customFormat="1" ht="14">
      <c r="C172" s="68" t="s">
        <v>51</v>
      </c>
      <c r="D172" s="98">
        <f>SUM(D173:D175)</f>
        <v>33245450</v>
      </c>
    </row>
    <row r="173" spans="1:4" s="94" customFormat="1" ht="14">
      <c r="A173" s="129"/>
      <c r="B173" s="93"/>
      <c r="C173" s="70" t="s">
        <v>320</v>
      </c>
      <c r="D173" s="71">
        <v>17539820</v>
      </c>
    </row>
    <row r="174" spans="1:4" s="94" customFormat="1" ht="14">
      <c r="A174" s="129"/>
      <c r="B174" s="93"/>
      <c r="C174" s="152" t="s">
        <v>149</v>
      </c>
      <c r="D174" s="71">
        <v>13426368</v>
      </c>
    </row>
    <row r="175" spans="1:4" s="94" customFormat="1" ht="14">
      <c r="A175" s="129"/>
      <c r="B175" s="93"/>
      <c r="C175" s="70" t="s">
        <v>401</v>
      </c>
      <c r="D175" s="71">
        <v>2279262</v>
      </c>
    </row>
    <row r="176" spans="1:4" s="14" customFormat="1" ht="14">
      <c r="A176" s="57"/>
      <c r="B176" s="44"/>
      <c r="C176" s="68" t="s">
        <v>1</v>
      </c>
      <c r="D176" s="98">
        <f>D177+D182+D183+D184+D185</f>
        <v>33245450</v>
      </c>
    </row>
    <row r="177" spans="1:4" s="94" customFormat="1" ht="14">
      <c r="A177" s="93"/>
      <c r="B177" s="93"/>
      <c r="C177" s="152" t="s">
        <v>412</v>
      </c>
      <c r="D177" s="71">
        <v>25839610</v>
      </c>
    </row>
    <row r="178" spans="1:4" s="83" customFormat="1" ht="13">
      <c r="A178" s="150"/>
      <c r="B178" s="150"/>
      <c r="C178" s="138" t="s">
        <v>148</v>
      </c>
      <c r="D178" s="127">
        <v>13381368</v>
      </c>
    </row>
    <row r="179" spans="1:4" s="83" customFormat="1" ht="13">
      <c r="A179" s="150"/>
      <c r="B179" s="150"/>
      <c r="C179" s="181" t="s">
        <v>415</v>
      </c>
      <c r="D179" s="182">
        <v>20862533</v>
      </c>
    </row>
    <row r="180" spans="1:4" s="37" customFormat="1" ht="13">
      <c r="A180" s="150"/>
      <c r="B180" s="150"/>
      <c r="C180" s="138" t="s">
        <v>209</v>
      </c>
      <c r="D180" s="127">
        <v>10827226</v>
      </c>
    </row>
    <row r="181" spans="1:4" s="37" customFormat="1" ht="13">
      <c r="A181" s="150"/>
      <c r="B181" s="150"/>
      <c r="C181" s="138" t="s">
        <v>128</v>
      </c>
      <c r="D181" s="127">
        <v>2711570</v>
      </c>
    </row>
    <row r="182" spans="1:4" s="94" customFormat="1" ht="14">
      <c r="A182" s="93"/>
      <c r="B182" s="93"/>
      <c r="C182" s="152" t="s">
        <v>413</v>
      </c>
      <c r="D182" s="71">
        <v>6775360</v>
      </c>
    </row>
    <row r="183" spans="1:4" s="94" customFormat="1" ht="14">
      <c r="A183" s="93"/>
      <c r="B183" s="93"/>
      <c r="C183" s="152" t="s">
        <v>70</v>
      </c>
      <c r="D183" s="71">
        <v>45000</v>
      </c>
    </row>
    <row r="184" spans="1:4" s="94" customFormat="1" ht="14">
      <c r="A184" s="93"/>
      <c r="B184" s="93"/>
      <c r="C184" s="70" t="s">
        <v>410</v>
      </c>
      <c r="D184" s="71">
        <v>583480</v>
      </c>
    </row>
    <row r="185" spans="1:4" s="94" customFormat="1" ht="14">
      <c r="A185" s="93"/>
      <c r="B185" s="93"/>
      <c r="C185" s="70" t="s">
        <v>171</v>
      </c>
      <c r="D185" s="71">
        <v>2000</v>
      </c>
    </row>
    <row r="186" spans="1:4" s="103" customFormat="1" ht="10.5">
      <c r="A186" s="20"/>
      <c r="B186" s="100"/>
      <c r="C186" s="102"/>
      <c r="D186" s="109"/>
    </row>
    <row r="187" spans="1:4" s="103" customFormat="1" ht="10.5">
      <c r="A187" s="20"/>
      <c r="B187" s="100"/>
      <c r="C187" s="102"/>
      <c r="D187" s="109"/>
    </row>
    <row r="188" spans="1:4" s="103" customFormat="1" ht="10.5">
      <c r="A188" s="20"/>
      <c r="B188" s="100"/>
      <c r="C188" s="102"/>
      <c r="D188" s="109"/>
    </row>
    <row r="189" spans="1:4" s="37" customFormat="1" ht="15">
      <c r="A189" s="46" t="s">
        <v>175</v>
      </c>
      <c r="B189" s="58" t="s">
        <v>79</v>
      </c>
      <c r="C189" s="79" t="s">
        <v>176</v>
      </c>
      <c r="D189" s="121"/>
    </row>
    <row r="190" spans="1:4" s="38" customFormat="1" ht="14">
      <c r="A190" s="9" t="s">
        <v>331</v>
      </c>
      <c r="B190" s="9"/>
      <c r="C190" s="105"/>
      <c r="D190" s="122"/>
    </row>
    <row r="191" spans="3:4" s="37" customFormat="1" ht="14">
      <c r="C191" s="68" t="s">
        <v>51</v>
      </c>
      <c r="D191" s="98">
        <f>SUM(D192:D192)</f>
        <v>1297819</v>
      </c>
    </row>
    <row r="192" spans="1:4" s="94" customFormat="1" ht="14">
      <c r="A192" s="93"/>
      <c r="B192" s="93"/>
      <c r="C192" s="70" t="s">
        <v>320</v>
      </c>
      <c r="D192" s="71">
        <v>1297819</v>
      </c>
    </row>
    <row r="193" spans="1:4" s="37" customFormat="1" ht="14">
      <c r="A193" s="44"/>
      <c r="B193" s="44"/>
      <c r="C193" s="68" t="s">
        <v>1</v>
      </c>
      <c r="D193" s="98">
        <f>SUM(D194:D195)</f>
        <v>1297819</v>
      </c>
    </row>
    <row r="194" spans="1:4" s="94" customFormat="1" ht="14">
      <c r="A194" s="93"/>
      <c r="B194" s="93"/>
      <c r="C194" s="152" t="s">
        <v>413</v>
      </c>
      <c r="D194" s="71">
        <v>447819</v>
      </c>
    </row>
    <row r="195" spans="1:4" s="94" customFormat="1" ht="14">
      <c r="A195" s="93"/>
      <c r="B195" s="93"/>
      <c r="C195" s="70" t="s">
        <v>410</v>
      </c>
      <c r="D195" s="71">
        <v>850000</v>
      </c>
    </row>
    <row r="196" spans="1:4" s="21" customFormat="1" ht="10.5">
      <c r="A196" s="52"/>
      <c r="B196" s="52"/>
      <c r="C196" s="102"/>
      <c r="D196" s="109"/>
    </row>
    <row r="197" spans="1:4" s="38" customFormat="1" ht="10.5">
      <c r="A197" s="52"/>
      <c r="B197" s="52"/>
      <c r="C197" s="102"/>
      <c r="D197" s="109"/>
    </row>
    <row r="198" spans="1:4" s="103" customFormat="1" ht="10.5">
      <c r="A198" s="100"/>
      <c r="B198" s="100"/>
      <c r="C198" s="102"/>
      <c r="D198" s="109"/>
    </row>
    <row r="199" spans="1:4" s="103" customFormat="1" ht="10.5">
      <c r="A199" s="100"/>
      <c r="B199" s="100"/>
      <c r="C199" s="102"/>
      <c r="D199" s="109"/>
    </row>
    <row r="200" spans="1:4" s="103" customFormat="1" ht="10.5">
      <c r="A200" s="100"/>
      <c r="B200" s="100"/>
      <c r="C200" s="102"/>
      <c r="D200" s="109"/>
    </row>
    <row r="201" spans="1:4" s="103" customFormat="1" ht="10.5">
      <c r="A201" s="100"/>
      <c r="B201" s="100"/>
      <c r="C201" s="102"/>
      <c r="D201" s="109"/>
    </row>
    <row r="202" spans="1:4" s="103" customFormat="1" ht="10.5">
      <c r="A202" s="100"/>
      <c r="B202" s="100"/>
      <c r="C202" s="102"/>
      <c r="D202" s="109"/>
    </row>
    <row r="203" spans="1:4" s="38" customFormat="1" ht="15">
      <c r="A203" s="46" t="s">
        <v>40</v>
      </c>
      <c r="B203" s="58" t="s">
        <v>79</v>
      </c>
      <c r="C203" s="79" t="s">
        <v>303</v>
      </c>
      <c r="D203" s="121"/>
    </row>
    <row r="204" spans="1:4" s="38" customFormat="1" ht="15">
      <c r="A204" s="9" t="s">
        <v>329</v>
      </c>
      <c r="B204" s="9"/>
      <c r="C204" s="79" t="s">
        <v>302</v>
      </c>
      <c r="D204" s="121"/>
    </row>
    <row r="205" spans="1:4" s="38" customFormat="1" ht="10.5">
      <c r="A205" s="59"/>
      <c r="B205" s="59"/>
      <c r="C205" s="105"/>
      <c r="D205" s="122"/>
    </row>
    <row r="206" spans="1:4" s="38" customFormat="1" ht="14">
      <c r="A206" s="44"/>
      <c r="B206" s="44"/>
      <c r="C206" s="68" t="s">
        <v>51</v>
      </c>
      <c r="D206" s="98">
        <f>SUM(D207:D207)</f>
        <v>7009708</v>
      </c>
    </row>
    <row r="207" spans="1:4" s="94" customFormat="1" ht="14">
      <c r="A207" s="93"/>
      <c r="B207" s="93"/>
      <c r="C207" s="70" t="s">
        <v>402</v>
      </c>
      <c r="D207" s="71">
        <v>7009708</v>
      </c>
    </row>
    <row r="208" spans="1:4" s="38" customFormat="1" ht="14">
      <c r="A208" s="44"/>
      <c r="B208" s="44"/>
      <c r="C208" s="68" t="s">
        <v>1</v>
      </c>
      <c r="D208" s="98">
        <f>D209+D211+D212+D213+D214+D215</f>
        <v>7009708</v>
      </c>
    </row>
    <row r="209" spans="1:4" s="94" customFormat="1" ht="14">
      <c r="A209" s="93"/>
      <c r="B209" s="93"/>
      <c r="C209" s="152" t="s">
        <v>412</v>
      </c>
      <c r="D209" s="71">
        <v>209847</v>
      </c>
    </row>
    <row r="210" spans="1:4" s="83" customFormat="1" ht="13">
      <c r="A210" s="150"/>
      <c r="B210" s="150"/>
      <c r="C210" s="153" t="s">
        <v>414</v>
      </c>
      <c r="D210" s="127">
        <v>169132</v>
      </c>
    </row>
    <row r="211" spans="1:4" s="94" customFormat="1" ht="14">
      <c r="A211" s="93"/>
      <c r="B211" s="93"/>
      <c r="C211" s="152" t="s">
        <v>413</v>
      </c>
      <c r="D211" s="71">
        <v>968669</v>
      </c>
    </row>
    <row r="212" spans="1:4" s="94" customFormat="1" ht="14">
      <c r="A212" s="93"/>
      <c r="B212" s="93"/>
      <c r="C212" s="152" t="s">
        <v>70</v>
      </c>
      <c r="D212" s="71">
        <v>766363</v>
      </c>
    </row>
    <row r="213" spans="1:4" s="94" customFormat="1" ht="14">
      <c r="A213" s="149"/>
      <c r="B213" s="149"/>
      <c r="C213" s="70" t="s">
        <v>410</v>
      </c>
      <c r="D213" s="71">
        <v>445237</v>
      </c>
    </row>
    <row r="214" spans="1:4" s="94" customFormat="1" ht="14">
      <c r="A214" s="93"/>
      <c r="B214" s="93"/>
      <c r="C214" s="70" t="s">
        <v>418</v>
      </c>
      <c r="D214" s="71">
        <v>35300</v>
      </c>
    </row>
    <row r="215" spans="1:4" s="94" customFormat="1" ht="14">
      <c r="A215" s="93"/>
      <c r="B215" s="93"/>
      <c r="C215" s="70" t="s">
        <v>171</v>
      </c>
      <c r="D215" s="71">
        <v>4584292</v>
      </c>
    </row>
    <row r="216" spans="1:4" s="103" customFormat="1" ht="10.5">
      <c r="A216" s="100"/>
      <c r="B216" s="100"/>
      <c r="C216" s="102"/>
      <c r="D216" s="109"/>
    </row>
    <row r="217" spans="1:4" ht="15">
      <c r="A217" s="46" t="s">
        <v>61</v>
      </c>
      <c r="B217" s="58" t="s">
        <v>79</v>
      </c>
      <c r="C217" s="79" t="s">
        <v>300</v>
      </c>
      <c r="D217" s="121"/>
    </row>
    <row r="218" spans="1:4" s="37" customFormat="1" ht="15">
      <c r="A218" s="9" t="s">
        <v>329</v>
      </c>
      <c r="B218" s="9"/>
      <c r="C218" s="79" t="s">
        <v>301</v>
      </c>
      <c r="D218" s="121"/>
    </row>
    <row r="219" spans="1:4" s="38" customFormat="1" ht="10.5">
      <c r="A219" s="59"/>
      <c r="B219" s="59"/>
      <c r="C219" s="105"/>
      <c r="D219" s="122"/>
    </row>
    <row r="220" spans="3:4" ht="14">
      <c r="C220" s="68" t="s">
        <v>51</v>
      </c>
      <c r="D220" s="98">
        <f>SUM(D221:D222)</f>
        <v>8271306</v>
      </c>
    </row>
    <row r="221" spans="1:4" s="94" customFormat="1" ht="14">
      <c r="A221" s="93"/>
      <c r="B221" s="93"/>
      <c r="C221" s="70" t="s">
        <v>320</v>
      </c>
      <c r="D221" s="71">
        <v>2907506</v>
      </c>
    </row>
    <row r="222" spans="1:4" s="94" customFormat="1" ht="14">
      <c r="A222" s="93"/>
      <c r="B222" s="93"/>
      <c r="C222" s="152" t="s">
        <v>149</v>
      </c>
      <c r="D222" s="71">
        <v>5363800</v>
      </c>
    </row>
    <row r="223" spans="1:4" ht="14">
      <c r="A223" s="44"/>
      <c r="B223" s="44"/>
      <c r="C223" s="68" t="s">
        <v>1</v>
      </c>
      <c r="D223" s="98">
        <f>D224</f>
        <v>8271306</v>
      </c>
    </row>
    <row r="224" spans="1:4" s="94" customFormat="1" ht="14">
      <c r="A224" s="93"/>
      <c r="B224" s="93"/>
      <c r="C224" s="152" t="s">
        <v>412</v>
      </c>
      <c r="D224" s="71">
        <v>8271306</v>
      </c>
    </row>
    <row r="225" spans="1:4" s="83" customFormat="1" ht="13">
      <c r="A225" s="150"/>
      <c r="B225" s="150"/>
      <c r="C225" s="138" t="s">
        <v>148</v>
      </c>
      <c r="D225" s="127">
        <v>5363800</v>
      </c>
    </row>
    <row r="226" spans="1:4" s="83" customFormat="1" ht="13">
      <c r="A226" s="150"/>
      <c r="B226" s="150"/>
      <c r="C226" s="181" t="s">
        <v>415</v>
      </c>
      <c r="D226" s="182">
        <v>6651614</v>
      </c>
    </row>
    <row r="227" spans="1:4" s="37" customFormat="1" ht="13">
      <c r="A227" s="150"/>
      <c r="B227" s="150"/>
      <c r="C227" s="138" t="s">
        <v>209</v>
      </c>
      <c r="D227" s="127">
        <v>4339996</v>
      </c>
    </row>
    <row r="228" spans="1:4" s="37" customFormat="1" ht="13">
      <c r="A228" s="150"/>
      <c r="B228" s="150"/>
      <c r="C228" s="138" t="s">
        <v>128</v>
      </c>
      <c r="D228" s="127">
        <v>2311618</v>
      </c>
    </row>
    <row r="229" spans="1:4" s="103" customFormat="1" ht="10.5">
      <c r="A229" s="100"/>
      <c r="B229" s="100"/>
      <c r="C229" s="77"/>
      <c r="D229" s="109"/>
    </row>
    <row r="230" spans="1:4" ht="15.5">
      <c r="A230" s="46" t="s">
        <v>60</v>
      </c>
      <c r="B230" s="58" t="s">
        <v>78</v>
      </c>
      <c r="C230" s="79" t="s">
        <v>223</v>
      </c>
      <c r="D230" s="99"/>
    </row>
    <row r="231" spans="1:4" ht="15.5">
      <c r="A231" s="9" t="s">
        <v>353</v>
      </c>
      <c r="B231" s="9"/>
      <c r="C231" s="79" t="s">
        <v>224</v>
      </c>
      <c r="D231" s="99"/>
    </row>
    <row r="232" spans="1:4" s="38" customFormat="1" ht="10.5">
      <c r="A232" s="59"/>
      <c r="B232" s="59"/>
      <c r="C232" s="105"/>
      <c r="D232" s="109"/>
    </row>
    <row r="233" spans="1:4" ht="14">
      <c r="A233" s="44"/>
      <c r="B233" s="44"/>
      <c r="C233" s="68" t="s">
        <v>51</v>
      </c>
      <c r="D233" s="98">
        <f>SUM(D234:D235)</f>
        <v>657267</v>
      </c>
    </row>
    <row r="234" spans="1:4" s="94" customFormat="1" ht="14">
      <c r="A234" s="93"/>
      <c r="B234" s="93"/>
      <c r="C234" s="70" t="s">
        <v>320</v>
      </c>
      <c r="D234" s="71">
        <v>59752</v>
      </c>
    </row>
    <row r="235" spans="1:4" s="94" customFormat="1" ht="14">
      <c r="A235" s="93"/>
      <c r="B235" s="93"/>
      <c r="C235" s="70" t="s">
        <v>402</v>
      </c>
      <c r="D235" s="71">
        <v>597515</v>
      </c>
    </row>
    <row r="236" spans="1:4" ht="14">
      <c r="A236" s="44"/>
      <c r="B236" s="44"/>
      <c r="C236" s="68" t="s">
        <v>1</v>
      </c>
      <c r="D236" s="98">
        <f>D237+D238</f>
        <v>657267</v>
      </c>
    </row>
    <row r="237" spans="1:4" s="94" customFormat="1" ht="14">
      <c r="A237" s="93"/>
      <c r="B237" s="93"/>
      <c r="C237" s="152" t="s">
        <v>419</v>
      </c>
      <c r="D237" s="71">
        <v>380000</v>
      </c>
    </row>
    <row r="238" spans="1:4" s="94" customFormat="1" ht="14">
      <c r="A238" s="93"/>
      <c r="B238" s="93"/>
      <c r="C238" s="152" t="s">
        <v>413</v>
      </c>
      <c r="D238" s="71">
        <v>277267</v>
      </c>
    </row>
    <row r="239" spans="1:4" s="21" customFormat="1" ht="10.5">
      <c r="A239" s="52"/>
      <c r="B239" s="52"/>
      <c r="C239" s="102"/>
      <c r="D239" s="109"/>
    </row>
    <row r="240" spans="1:4" s="37" customFormat="1" ht="15">
      <c r="A240" s="46" t="s">
        <v>204</v>
      </c>
      <c r="B240" s="58" t="s">
        <v>74</v>
      </c>
      <c r="C240" s="79" t="s">
        <v>378</v>
      </c>
      <c r="D240" s="121"/>
    </row>
    <row r="241" spans="1:4" s="37" customFormat="1" ht="15">
      <c r="A241" s="9" t="s">
        <v>367</v>
      </c>
      <c r="B241" s="9"/>
      <c r="C241" s="79" t="s">
        <v>379</v>
      </c>
      <c r="D241" s="121"/>
    </row>
    <row r="242" spans="1:4" s="38" customFormat="1" ht="10.5">
      <c r="A242" s="59"/>
      <c r="B242" s="59"/>
      <c r="C242" s="105"/>
      <c r="D242" s="122"/>
    </row>
    <row r="243" spans="1:4" s="37" customFormat="1" ht="14">
      <c r="A243" s="44"/>
      <c r="B243" s="44"/>
      <c r="C243" s="68" t="s">
        <v>51</v>
      </c>
      <c r="D243" s="98">
        <f>D244</f>
        <v>881000</v>
      </c>
    </row>
    <row r="244" spans="1:4" s="94" customFormat="1" ht="14">
      <c r="A244" s="93"/>
      <c r="B244" s="44"/>
      <c r="C244" s="70" t="s">
        <v>320</v>
      </c>
      <c r="D244" s="71">
        <v>881000</v>
      </c>
    </row>
    <row r="245" spans="1:4" s="37" customFormat="1" ht="14">
      <c r="A245" s="44"/>
      <c r="B245" s="44"/>
      <c r="C245" s="68" t="s">
        <v>1</v>
      </c>
      <c r="D245" s="98">
        <f>D246</f>
        <v>881000</v>
      </c>
    </row>
    <row r="246" spans="1:4" s="94" customFormat="1" ht="14">
      <c r="A246" s="93"/>
      <c r="B246" s="44"/>
      <c r="C246" s="70" t="s">
        <v>70</v>
      </c>
      <c r="D246" s="71">
        <v>881000</v>
      </c>
    </row>
    <row r="247" spans="1:4" s="103" customFormat="1" ht="10.5">
      <c r="A247" s="100"/>
      <c r="B247" s="100"/>
      <c r="C247" s="102"/>
      <c r="D247" s="109"/>
    </row>
    <row r="248" spans="1:4" s="12" customFormat="1" ht="15">
      <c r="A248" s="46" t="s">
        <v>48</v>
      </c>
      <c r="B248" s="58" t="s">
        <v>76</v>
      </c>
      <c r="C248" s="79" t="s">
        <v>4</v>
      </c>
      <c r="D248" s="121"/>
    </row>
    <row r="249" spans="1:4" s="104" customFormat="1" ht="14">
      <c r="A249" s="9" t="s">
        <v>327</v>
      </c>
      <c r="B249" s="9"/>
      <c r="C249" s="105"/>
      <c r="D249" s="122"/>
    </row>
    <row r="250" spans="3:4" s="14" customFormat="1" ht="14">
      <c r="C250" s="68" t="s">
        <v>51</v>
      </c>
      <c r="D250" s="98">
        <f>D251</f>
        <v>616591</v>
      </c>
    </row>
    <row r="251" spans="1:4" s="94" customFormat="1" ht="14">
      <c r="A251" s="93"/>
      <c r="B251" s="44"/>
      <c r="C251" s="70" t="s">
        <v>320</v>
      </c>
      <c r="D251" s="71">
        <v>616591</v>
      </c>
    </row>
    <row r="252" spans="1:4" s="14" customFormat="1" ht="14">
      <c r="A252" s="44"/>
      <c r="B252" s="44"/>
      <c r="C252" s="68" t="s">
        <v>1</v>
      </c>
      <c r="D252" s="98">
        <f>D253+D255</f>
        <v>616591</v>
      </c>
    </row>
    <row r="253" spans="1:4" s="94" customFormat="1" ht="14">
      <c r="A253" s="93"/>
      <c r="B253" s="93"/>
      <c r="C253" s="152" t="s">
        <v>412</v>
      </c>
      <c r="D253" s="71">
        <v>602</v>
      </c>
    </row>
    <row r="254" spans="1:4" s="83" customFormat="1" ht="13">
      <c r="A254" s="156"/>
      <c r="B254" s="156"/>
      <c r="C254" s="153" t="s">
        <v>414</v>
      </c>
      <c r="D254" s="127">
        <v>448</v>
      </c>
    </row>
    <row r="255" spans="1:4" s="94" customFormat="1" ht="14">
      <c r="A255" s="93"/>
      <c r="B255" s="93"/>
      <c r="C255" s="152" t="s">
        <v>413</v>
      </c>
      <c r="D255" s="71">
        <v>615989</v>
      </c>
    </row>
    <row r="256" spans="1:4" s="103" customFormat="1" ht="6" customHeight="1">
      <c r="A256" s="100"/>
      <c r="B256" s="106"/>
      <c r="C256" s="102"/>
      <c r="D256" s="109"/>
    </row>
    <row r="257" spans="1:4" s="37" customFormat="1" ht="15">
      <c r="A257" s="46" t="s">
        <v>120</v>
      </c>
      <c r="B257" s="58" t="s">
        <v>37</v>
      </c>
      <c r="C257" s="79" t="s">
        <v>6</v>
      </c>
      <c r="D257" s="121"/>
    </row>
    <row r="258" spans="1:4" s="38" customFormat="1" ht="14">
      <c r="A258" s="9" t="s">
        <v>334</v>
      </c>
      <c r="B258" s="9"/>
      <c r="C258" s="105"/>
      <c r="D258" s="122"/>
    </row>
    <row r="259" spans="3:4" s="37" customFormat="1" ht="14">
      <c r="C259" s="68" t="s">
        <v>51</v>
      </c>
      <c r="D259" s="98">
        <f>SUM(D260:D261)</f>
        <v>4834641</v>
      </c>
    </row>
    <row r="260" spans="1:4" s="94" customFormat="1" ht="14">
      <c r="A260" s="93"/>
      <c r="B260" s="93"/>
      <c r="C260" s="70" t="s">
        <v>320</v>
      </c>
      <c r="D260" s="71">
        <v>4798974</v>
      </c>
    </row>
    <row r="261" spans="1:4" s="94" customFormat="1" ht="14">
      <c r="A261" s="93"/>
      <c r="B261" s="93"/>
      <c r="C261" s="70" t="s">
        <v>401</v>
      </c>
      <c r="D261" s="71">
        <v>35667</v>
      </c>
    </row>
    <row r="262" spans="1:4" s="37" customFormat="1" ht="14">
      <c r="A262" s="44"/>
      <c r="B262" s="44"/>
      <c r="C262" s="68" t="s">
        <v>1</v>
      </c>
      <c r="D262" s="98">
        <f>D263+D265+D266</f>
        <v>4834641</v>
      </c>
    </row>
    <row r="263" spans="1:4" s="94" customFormat="1" ht="14">
      <c r="A263" s="93"/>
      <c r="B263" s="93"/>
      <c r="C263" s="152" t="s">
        <v>412</v>
      </c>
      <c r="D263" s="71">
        <v>3853794</v>
      </c>
    </row>
    <row r="264" spans="1:4" s="83" customFormat="1" ht="13">
      <c r="A264" s="150"/>
      <c r="B264" s="150"/>
      <c r="C264" s="153" t="s">
        <v>414</v>
      </c>
      <c r="D264" s="127">
        <v>3105248</v>
      </c>
    </row>
    <row r="265" spans="1:4" s="94" customFormat="1" ht="14">
      <c r="A265" s="93"/>
      <c r="B265" s="93"/>
      <c r="C265" s="152" t="s">
        <v>413</v>
      </c>
      <c r="D265" s="71">
        <v>764499</v>
      </c>
    </row>
    <row r="266" spans="1:4" s="94" customFormat="1" ht="14">
      <c r="A266" s="149"/>
      <c r="B266" s="149"/>
      <c r="C266" s="70" t="s">
        <v>410</v>
      </c>
      <c r="D266" s="71">
        <v>216348</v>
      </c>
    </row>
    <row r="267" spans="1:4" s="103" customFormat="1" ht="10.5">
      <c r="A267" s="100"/>
      <c r="B267" s="100"/>
      <c r="C267" s="102"/>
      <c r="D267" s="109"/>
    </row>
    <row r="268" spans="1:4" s="103" customFormat="1" ht="10.5">
      <c r="A268" s="100"/>
      <c r="B268" s="100"/>
      <c r="C268" s="102"/>
      <c r="D268" s="109"/>
    </row>
    <row r="269" spans="1:4" s="37" customFormat="1" ht="15">
      <c r="A269" s="46" t="s">
        <v>98</v>
      </c>
      <c r="B269" s="58" t="s">
        <v>183</v>
      </c>
      <c r="C269" s="79" t="s">
        <v>147</v>
      </c>
      <c r="D269" s="121"/>
    </row>
    <row r="270" spans="1:4" s="38" customFormat="1" ht="14">
      <c r="A270" s="9" t="s">
        <v>331</v>
      </c>
      <c r="B270" s="9"/>
      <c r="C270" s="105"/>
      <c r="D270" s="122"/>
    </row>
    <row r="271" spans="2:4" s="37" customFormat="1" ht="14">
      <c r="B271" s="56" t="s">
        <v>184</v>
      </c>
      <c r="C271" s="68" t="s">
        <v>51</v>
      </c>
      <c r="D271" s="98">
        <f>SUM(D272:D273)</f>
        <v>3548257</v>
      </c>
    </row>
    <row r="272" spans="1:4" s="94" customFormat="1" ht="14">
      <c r="A272" s="93"/>
      <c r="C272" s="70" t="s">
        <v>320</v>
      </c>
      <c r="D272" s="71">
        <v>685406</v>
      </c>
    </row>
    <row r="273" spans="1:4" s="94" customFormat="1" ht="14">
      <c r="A273" s="93"/>
      <c r="B273" s="93"/>
      <c r="C273" s="152" t="s">
        <v>149</v>
      </c>
      <c r="D273" s="71">
        <v>2862851</v>
      </c>
    </row>
    <row r="274" spans="1:4" s="37" customFormat="1" ht="14">
      <c r="A274" s="44"/>
      <c r="B274" s="44"/>
      <c r="C274" s="68" t="s">
        <v>1</v>
      </c>
      <c r="D274" s="98">
        <f>SUM(D275:D276)</f>
        <v>3548257</v>
      </c>
    </row>
    <row r="275" spans="1:4" s="94" customFormat="1" ht="14">
      <c r="A275" s="93"/>
      <c r="B275" s="93"/>
      <c r="C275" s="152" t="s">
        <v>413</v>
      </c>
      <c r="D275" s="71">
        <v>2091705</v>
      </c>
    </row>
    <row r="276" spans="1:4" s="94" customFormat="1" ht="14">
      <c r="A276" s="93"/>
      <c r="B276" s="93"/>
      <c r="C276" s="70" t="s">
        <v>410</v>
      </c>
      <c r="D276" s="71">
        <v>1456552</v>
      </c>
    </row>
    <row r="277" spans="1:4" s="21" customFormat="1" ht="10.5">
      <c r="A277" s="52"/>
      <c r="B277" s="52"/>
      <c r="C277" s="102"/>
      <c r="D277" s="109"/>
    </row>
    <row r="278" spans="1:4" ht="15">
      <c r="A278" s="46" t="s">
        <v>384</v>
      </c>
      <c r="B278" s="58" t="s">
        <v>38</v>
      </c>
      <c r="C278" s="79" t="s">
        <v>7</v>
      </c>
      <c r="D278" s="121"/>
    </row>
    <row r="279" spans="1:4" s="38" customFormat="1" ht="14">
      <c r="A279" s="9" t="s">
        <v>333</v>
      </c>
      <c r="B279" s="9"/>
      <c r="C279" s="105"/>
      <c r="D279" s="122"/>
    </row>
    <row r="280" spans="3:4" ht="14">
      <c r="C280" s="68" t="s">
        <v>51</v>
      </c>
      <c r="D280" s="98">
        <f>SUM(D281:D284)</f>
        <v>14907712</v>
      </c>
    </row>
    <row r="281" spans="1:4" s="94" customFormat="1" ht="14">
      <c r="A281" s="93"/>
      <c r="B281" s="93"/>
      <c r="C281" s="70" t="s">
        <v>320</v>
      </c>
      <c r="D281" s="71">
        <v>12474869</v>
      </c>
    </row>
    <row r="282" spans="1:4" s="94" customFormat="1" ht="14">
      <c r="A282" s="93"/>
      <c r="B282" s="93"/>
      <c r="C282" s="152" t="s">
        <v>149</v>
      </c>
      <c r="D282" s="71">
        <v>80000</v>
      </c>
    </row>
    <row r="283" spans="1:4" s="94" customFormat="1" ht="14">
      <c r="A283" s="93"/>
      <c r="B283" s="93"/>
      <c r="C283" s="70" t="s">
        <v>402</v>
      </c>
      <c r="D283" s="71">
        <v>33000</v>
      </c>
    </row>
    <row r="284" spans="1:4" s="94" customFormat="1" ht="14">
      <c r="A284" s="93"/>
      <c r="B284" s="93"/>
      <c r="C284" s="70" t="s">
        <v>401</v>
      </c>
      <c r="D284" s="71">
        <v>2319843</v>
      </c>
    </row>
    <row r="285" spans="1:4" ht="14">
      <c r="A285" s="44"/>
      <c r="B285" s="44"/>
      <c r="C285" s="68" t="s">
        <v>1</v>
      </c>
      <c r="D285" s="98">
        <f>D286+D290+D291+D292+D293+D294</f>
        <v>14907712</v>
      </c>
    </row>
    <row r="286" spans="1:4" s="94" customFormat="1" ht="14">
      <c r="A286" s="93"/>
      <c r="B286" s="93"/>
      <c r="C286" s="152" t="s">
        <v>412</v>
      </c>
      <c r="D286" s="71">
        <v>7285726</v>
      </c>
    </row>
    <row r="287" spans="1:4" s="83" customFormat="1" ht="13">
      <c r="A287" s="150"/>
      <c r="B287" s="150"/>
      <c r="C287" s="138" t="s">
        <v>148</v>
      </c>
      <c r="D287" s="127">
        <v>30000</v>
      </c>
    </row>
    <row r="288" spans="1:4" s="83" customFormat="1" ht="13">
      <c r="A288" s="150"/>
      <c r="B288" s="150"/>
      <c r="C288" s="181" t="s">
        <v>415</v>
      </c>
      <c r="D288" s="182">
        <v>6005862</v>
      </c>
    </row>
    <row r="289" spans="1:4" s="37" customFormat="1" ht="13">
      <c r="A289" s="150"/>
      <c r="B289" s="150"/>
      <c r="C289" s="138" t="s">
        <v>208</v>
      </c>
      <c r="D289" s="127">
        <v>30000</v>
      </c>
    </row>
    <row r="290" spans="1:4" s="94" customFormat="1" ht="14">
      <c r="A290" s="93"/>
      <c r="B290" s="93"/>
      <c r="C290" s="152" t="s">
        <v>413</v>
      </c>
      <c r="D290" s="71">
        <v>6530082</v>
      </c>
    </row>
    <row r="291" spans="1:4" s="94" customFormat="1" ht="14">
      <c r="A291" s="93"/>
      <c r="B291" s="93"/>
      <c r="C291" s="152" t="s">
        <v>70</v>
      </c>
      <c r="D291" s="71">
        <v>400000</v>
      </c>
    </row>
    <row r="292" spans="1:4" s="94" customFormat="1" ht="14">
      <c r="A292" s="149"/>
      <c r="B292" s="149"/>
      <c r="C292" s="70" t="s">
        <v>410</v>
      </c>
      <c r="D292" s="71">
        <v>687403</v>
      </c>
    </row>
    <row r="293" spans="1:4" s="94" customFormat="1" ht="14">
      <c r="A293" s="93"/>
      <c r="B293" s="93"/>
      <c r="C293" s="70" t="s">
        <v>418</v>
      </c>
      <c r="D293" s="71">
        <v>4500</v>
      </c>
    </row>
    <row r="294" spans="1:4" s="94" customFormat="1" ht="14">
      <c r="A294" s="93"/>
      <c r="B294" s="93"/>
      <c r="C294" s="70" t="s">
        <v>171</v>
      </c>
      <c r="D294" s="71">
        <v>1</v>
      </c>
    </row>
    <row r="295" spans="1:4" s="38" customFormat="1" ht="10.5">
      <c r="A295" s="52"/>
      <c r="B295" s="52"/>
      <c r="C295" s="102"/>
      <c r="D295" s="109"/>
    </row>
    <row r="296" spans="1:4" ht="15">
      <c r="A296" s="46" t="s">
        <v>100</v>
      </c>
      <c r="B296" s="58" t="s">
        <v>76</v>
      </c>
      <c r="C296" s="79" t="s">
        <v>282</v>
      </c>
      <c r="D296" s="121"/>
    </row>
    <row r="297" spans="1:4" ht="15">
      <c r="A297" s="9" t="s">
        <v>327</v>
      </c>
      <c r="B297" s="9"/>
      <c r="C297" s="79" t="s">
        <v>281</v>
      </c>
      <c r="D297" s="121"/>
    </row>
    <row r="298" spans="1:4" s="38" customFormat="1" ht="10.5">
      <c r="A298" s="59"/>
      <c r="B298" s="59"/>
      <c r="C298" s="105"/>
      <c r="D298" s="122"/>
    </row>
    <row r="299" spans="1:4" ht="14">
      <c r="A299" s="44"/>
      <c r="B299" s="44"/>
      <c r="C299" s="68" t="s">
        <v>51</v>
      </c>
      <c r="D299" s="98">
        <f>SUM(D300:D301)</f>
        <v>1628677</v>
      </c>
    </row>
    <row r="300" spans="1:4" s="94" customFormat="1" ht="14">
      <c r="A300" s="93"/>
      <c r="B300" s="44"/>
      <c r="C300" s="70" t="s">
        <v>320</v>
      </c>
      <c r="D300" s="71">
        <v>1626457</v>
      </c>
    </row>
    <row r="301" spans="1:4" s="94" customFormat="1" ht="14">
      <c r="A301" s="93"/>
      <c r="B301" s="93"/>
      <c r="C301" s="70" t="s">
        <v>401</v>
      </c>
      <c r="D301" s="71">
        <v>2220</v>
      </c>
    </row>
    <row r="302" spans="1:4" ht="14">
      <c r="A302" s="44"/>
      <c r="B302" s="44"/>
      <c r="C302" s="68" t="s">
        <v>1</v>
      </c>
      <c r="D302" s="98">
        <f>D303</f>
        <v>1628677</v>
      </c>
    </row>
    <row r="303" spans="1:4" s="94" customFormat="1" ht="14">
      <c r="A303" s="93"/>
      <c r="B303" s="44"/>
      <c r="C303" s="70" t="s">
        <v>70</v>
      </c>
      <c r="D303" s="71">
        <v>1628677</v>
      </c>
    </row>
    <row r="304" spans="1:4" s="103" customFormat="1" ht="10.5">
      <c r="A304" s="100"/>
      <c r="B304" s="100"/>
      <c r="C304" s="102"/>
      <c r="D304" s="109"/>
    </row>
    <row r="305" spans="1:4" ht="15">
      <c r="A305" s="46" t="s">
        <v>121</v>
      </c>
      <c r="B305" s="58" t="s">
        <v>74</v>
      </c>
      <c r="C305" s="79" t="s">
        <v>8</v>
      </c>
      <c r="D305" s="121"/>
    </row>
    <row r="306" spans="1:4" s="38" customFormat="1" ht="14">
      <c r="A306" s="9" t="s">
        <v>330</v>
      </c>
      <c r="B306" s="9"/>
      <c r="C306" s="105"/>
      <c r="D306" s="122"/>
    </row>
    <row r="307" spans="3:4" ht="14">
      <c r="C307" s="68" t="s">
        <v>51</v>
      </c>
      <c r="D307" s="98">
        <f>D308</f>
        <v>2502289</v>
      </c>
    </row>
    <row r="308" spans="1:4" s="94" customFormat="1" ht="14">
      <c r="A308" s="93"/>
      <c r="B308" s="93"/>
      <c r="C308" s="70" t="s">
        <v>320</v>
      </c>
      <c r="D308" s="71">
        <v>2502289</v>
      </c>
    </row>
    <row r="309" spans="1:4" ht="14">
      <c r="A309" s="44"/>
      <c r="B309" s="44"/>
      <c r="C309" s="68" t="s">
        <v>1</v>
      </c>
      <c r="D309" s="98">
        <f>D310+D312+D313+D314</f>
        <v>2502289</v>
      </c>
    </row>
    <row r="310" spans="1:4" s="94" customFormat="1" ht="14">
      <c r="A310" s="93"/>
      <c r="B310" s="93"/>
      <c r="C310" s="152" t="s">
        <v>412</v>
      </c>
      <c r="D310" s="71">
        <v>55200</v>
      </c>
    </row>
    <row r="311" spans="1:4" s="83" customFormat="1" ht="13">
      <c r="A311" s="150"/>
      <c r="B311" s="150"/>
      <c r="C311" s="153" t="s">
        <v>414</v>
      </c>
      <c r="D311" s="127">
        <v>51000</v>
      </c>
    </row>
    <row r="312" spans="1:4" s="94" customFormat="1" ht="14">
      <c r="A312" s="93"/>
      <c r="B312" s="93"/>
      <c r="C312" s="152" t="s">
        <v>413</v>
      </c>
      <c r="D312" s="71">
        <v>2092089</v>
      </c>
    </row>
    <row r="313" spans="1:4" s="94" customFormat="1" ht="14">
      <c r="A313" s="93"/>
      <c r="B313" s="93"/>
      <c r="C313" s="152" t="s">
        <v>70</v>
      </c>
      <c r="D313" s="71">
        <v>350000</v>
      </c>
    </row>
    <row r="314" spans="1:4" s="94" customFormat="1" ht="14">
      <c r="A314" s="93"/>
      <c r="B314" s="93"/>
      <c r="C314" s="70" t="s">
        <v>418</v>
      </c>
      <c r="D314" s="71">
        <v>5000</v>
      </c>
    </row>
    <row r="315" spans="1:4" s="103" customFormat="1" ht="10.5">
      <c r="A315" s="100"/>
      <c r="B315" s="100"/>
      <c r="C315" s="102"/>
      <c r="D315" s="109"/>
    </row>
    <row r="316" spans="1:4" ht="15">
      <c r="A316" s="46" t="s">
        <v>122</v>
      </c>
      <c r="B316" s="58" t="s">
        <v>74</v>
      </c>
      <c r="C316" s="79" t="s">
        <v>170</v>
      </c>
      <c r="D316" s="121"/>
    </row>
    <row r="317" spans="1:4" s="38" customFormat="1" ht="14">
      <c r="A317" s="9" t="s">
        <v>332</v>
      </c>
      <c r="B317" s="9"/>
      <c r="C317" s="105"/>
      <c r="D317" s="122"/>
    </row>
    <row r="318" spans="3:4" ht="14">
      <c r="C318" s="68" t="s">
        <v>51</v>
      </c>
      <c r="D318" s="98">
        <f>D319+D320</f>
        <v>3372474</v>
      </c>
    </row>
    <row r="319" spans="1:4" s="94" customFormat="1" ht="14">
      <c r="A319" s="93"/>
      <c r="B319" s="93"/>
      <c r="C319" s="70" t="s">
        <v>320</v>
      </c>
      <c r="D319" s="71">
        <v>3139824</v>
      </c>
    </row>
    <row r="320" spans="1:4" s="94" customFormat="1" ht="14">
      <c r="A320" s="93"/>
      <c r="B320" s="93"/>
      <c r="C320" s="152" t="s">
        <v>149</v>
      </c>
      <c r="D320" s="71">
        <v>232650</v>
      </c>
    </row>
    <row r="321" spans="1:4" ht="14">
      <c r="A321" s="44"/>
      <c r="B321" s="44"/>
      <c r="C321" s="68" t="s">
        <v>1</v>
      </c>
      <c r="D321" s="98">
        <f>D322+D326+D327+D328</f>
        <v>3372474</v>
      </c>
    </row>
    <row r="322" spans="1:4" s="94" customFormat="1" ht="14">
      <c r="A322" s="93"/>
      <c r="B322" s="93"/>
      <c r="C322" s="152" t="s">
        <v>412</v>
      </c>
      <c r="D322" s="71">
        <v>1587519</v>
      </c>
    </row>
    <row r="323" spans="1:4" s="83" customFormat="1" ht="13">
      <c r="A323" s="150"/>
      <c r="B323" s="150"/>
      <c r="C323" s="138" t="s">
        <v>148</v>
      </c>
      <c r="D323" s="127">
        <v>165500</v>
      </c>
    </row>
    <row r="324" spans="1:4" s="83" customFormat="1" ht="13">
      <c r="A324" s="150"/>
      <c r="B324" s="150"/>
      <c r="C324" s="181" t="s">
        <v>415</v>
      </c>
      <c r="D324" s="182">
        <v>1266712</v>
      </c>
    </row>
    <row r="325" spans="1:4" s="37" customFormat="1" ht="13">
      <c r="A325" s="150"/>
      <c r="B325" s="150"/>
      <c r="C325" s="138" t="s">
        <v>208</v>
      </c>
      <c r="D325" s="127">
        <v>133910</v>
      </c>
    </row>
    <row r="326" spans="1:4" s="94" customFormat="1" ht="14">
      <c r="A326" s="93"/>
      <c r="B326" s="93"/>
      <c r="C326" s="152" t="s">
        <v>413</v>
      </c>
      <c r="D326" s="71">
        <v>854345</v>
      </c>
    </row>
    <row r="327" spans="1:4" s="94" customFormat="1" ht="14">
      <c r="A327" s="93"/>
      <c r="B327" s="93"/>
      <c r="C327" s="152" t="s">
        <v>70</v>
      </c>
      <c r="D327" s="71">
        <v>485015</v>
      </c>
    </row>
    <row r="328" spans="1:4" s="94" customFormat="1" ht="14">
      <c r="A328" s="93"/>
      <c r="B328" s="93"/>
      <c r="C328" s="70" t="s">
        <v>171</v>
      </c>
      <c r="D328" s="71">
        <v>445595</v>
      </c>
    </row>
    <row r="329" spans="1:4" s="103" customFormat="1" ht="10.5">
      <c r="A329" s="100"/>
      <c r="B329" s="100"/>
      <c r="C329" s="77"/>
      <c r="D329" s="109"/>
    </row>
    <row r="330" spans="1:4" s="103" customFormat="1" ht="10.5">
      <c r="A330" s="100"/>
      <c r="B330" s="100"/>
      <c r="C330" s="77"/>
      <c r="D330" s="109"/>
    </row>
    <row r="331" spans="1:4" s="103" customFormat="1" ht="10.5">
      <c r="A331" s="100"/>
      <c r="B331" s="100"/>
      <c r="C331" s="77"/>
      <c r="D331" s="109"/>
    </row>
    <row r="332" spans="1:4" s="103" customFormat="1" ht="10.5">
      <c r="A332" s="100"/>
      <c r="B332" s="100"/>
      <c r="C332" s="77"/>
      <c r="D332" s="109"/>
    </row>
    <row r="333" spans="1:4" s="38" customFormat="1" ht="10.5">
      <c r="A333" s="52"/>
      <c r="B333" s="52"/>
      <c r="C333" s="77"/>
      <c r="D333" s="109"/>
    </row>
    <row r="334" spans="1:4" ht="15">
      <c r="A334" s="46" t="s">
        <v>123</v>
      </c>
      <c r="B334" s="58" t="s">
        <v>79</v>
      </c>
      <c r="C334" s="79" t="s">
        <v>9</v>
      </c>
      <c r="D334" s="121"/>
    </row>
    <row r="335" spans="1:4" s="38" customFormat="1" ht="14">
      <c r="A335" s="9" t="s">
        <v>329</v>
      </c>
      <c r="B335" s="9"/>
      <c r="C335" s="105"/>
      <c r="D335" s="122"/>
    </row>
    <row r="336" spans="3:4" ht="14">
      <c r="C336" s="68" t="s">
        <v>51</v>
      </c>
      <c r="D336" s="98">
        <f>SUM(D337:D338)</f>
        <v>6179316</v>
      </c>
    </row>
    <row r="337" spans="1:4" s="94" customFormat="1" ht="14">
      <c r="A337" s="93"/>
      <c r="B337" s="93"/>
      <c r="C337" s="70" t="s">
        <v>320</v>
      </c>
      <c r="D337" s="71">
        <v>5323394</v>
      </c>
    </row>
    <row r="338" spans="1:4" s="94" customFormat="1" ht="14">
      <c r="A338" s="93"/>
      <c r="B338" s="93"/>
      <c r="C338" s="70" t="s">
        <v>401</v>
      </c>
      <c r="D338" s="71">
        <v>855922</v>
      </c>
    </row>
    <row r="339" spans="1:4" ht="14">
      <c r="A339" s="44"/>
      <c r="B339" s="44"/>
      <c r="C339" s="68" t="s">
        <v>1</v>
      </c>
      <c r="D339" s="98">
        <f>D340+D343+D344+D346+D345+D347</f>
        <v>6179316</v>
      </c>
    </row>
    <row r="340" spans="1:4" s="94" customFormat="1" ht="14">
      <c r="A340" s="93"/>
      <c r="B340" s="93"/>
      <c r="C340" s="152" t="s">
        <v>412</v>
      </c>
      <c r="D340" s="71">
        <v>4675978</v>
      </c>
    </row>
    <row r="341" spans="1:4" s="83" customFormat="1" ht="13">
      <c r="A341" s="150"/>
      <c r="B341" s="150"/>
      <c r="C341" s="144" t="s">
        <v>415</v>
      </c>
      <c r="D341" s="151">
        <v>3752840</v>
      </c>
    </row>
    <row r="342" spans="1:4" s="83" customFormat="1" ht="13">
      <c r="A342" s="168"/>
      <c r="B342" s="168"/>
      <c r="C342" s="138" t="s">
        <v>128</v>
      </c>
      <c r="D342" s="127">
        <v>1964258</v>
      </c>
    </row>
    <row r="343" spans="1:4" s="94" customFormat="1" ht="14">
      <c r="A343" s="93"/>
      <c r="B343" s="93"/>
      <c r="C343" s="152" t="s">
        <v>413</v>
      </c>
      <c r="D343" s="71">
        <v>1059221</v>
      </c>
    </row>
    <row r="344" spans="1:4" s="94" customFormat="1" ht="14">
      <c r="A344" s="93"/>
      <c r="B344" s="93"/>
      <c r="C344" s="152" t="s">
        <v>70</v>
      </c>
      <c r="D344" s="71">
        <v>80000</v>
      </c>
    </row>
    <row r="345" spans="1:4" s="94" customFormat="1" ht="14">
      <c r="A345" s="149"/>
      <c r="B345" s="149"/>
      <c r="C345" s="70" t="s">
        <v>410</v>
      </c>
      <c r="D345" s="71">
        <v>357615</v>
      </c>
    </row>
    <row r="346" spans="1:4" s="94" customFormat="1" ht="14">
      <c r="A346" s="93"/>
      <c r="B346" s="93"/>
      <c r="C346" s="70" t="s">
        <v>418</v>
      </c>
      <c r="D346" s="71">
        <v>6500</v>
      </c>
    </row>
    <row r="347" spans="1:4" s="94" customFormat="1" ht="14">
      <c r="A347" s="93"/>
      <c r="B347" s="93"/>
      <c r="C347" s="70" t="s">
        <v>171</v>
      </c>
      <c r="D347" s="71">
        <v>2</v>
      </c>
    </row>
    <row r="348" spans="1:4" s="21" customFormat="1" ht="10.5">
      <c r="A348" s="52"/>
      <c r="B348" s="52"/>
      <c r="C348" s="102"/>
      <c r="D348" s="109"/>
    </row>
    <row r="349" spans="1:4" s="103" customFormat="1" ht="10.5">
      <c r="A349" s="100"/>
      <c r="B349" s="100"/>
      <c r="C349" s="102"/>
      <c r="D349" s="109"/>
    </row>
    <row r="350" spans="1:4" ht="15">
      <c r="A350" s="46" t="s">
        <v>124</v>
      </c>
      <c r="B350" s="58" t="s">
        <v>74</v>
      </c>
      <c r="C350" s="79" t="s">
        <v>283</v>
      </c>
      <c r="D350" s="121"/>
    </row>
    <row r="351" spans="1:4" s="38" customFormat="1" ht="14">
      <c r="A351" s="9" t="s">
        <v>330</v>
      </c>
      <c r="B351" s="9"/>
      <c r="C351" s="105"/>
      <c r="D351" s="122"/>
    </row>
    <row r="352" spans="3:4" ht="14">
      <c r="C352" s="68" t="s">
        <v>51</v>
      </c>
      <c r="D352" s="98">
        <f>SUM(D353:D354)</f>
        <v>708281</v>
      </c>
    </row>
    <row r="353" spans="1:4" ht="13">
      <c r="A353" s="55"/>
      <c r="B353" s="55"/>
      <c r="C353" s="78" t="s">
        <v>320</v>
      </c>
      <c r="D353" s="66">
        <v>707281</v>
      </c>
    </row>
    <row r="354" spans="1:4" s="94" customFormat="1" ht="14">
      <c r="A354" s="93"/>
      <c r="B354" s="93"/>
      <c r="C354" s="70" t="s">
        <v>401</v>
      </c>
      <c r="D354" s="71">
        <v>1000</v>
      </c>
    </row>
    <row r="355" spans="1:4" ht="14">
      <c r="A355" s="44"/>
      <c r="B355" s="44"/>
      <c r="C355" s="68" t="s">
        <v>1</v>
      </c>
      <c r="D355" s="98">
        <f>D356+D358+D359</f>
        <v>708281</v>
      </c>
    </row>
    <row r="356" spans="1:4" s="94" customFormat="1" ht="14">
      <c r="A356" s="93"/>
      <c r="B356" s="93"/>
      <c r="C356" s="152" t="s">
        <v>412</v>
      </c>
      <c r="D356" s="71">
        <v>5281</v>
      </c>
    </row>
    <row r="357" spans="1:4" s="83" customFormat="1" ht="13">
      <c r="A357" s="150"/>
      <c r="B357" s="150"/>
      <c r="C357" s="153" t="s">
        <v>414</v>
      </c>
      <c r="D357" s="127">
        <v>4922</v>
      </c>
    </row>
    <row r="358" spans="1:4" s="94" customFormat="1" ht="14">
      <c r="A358" s="93"/>
      <c r="B358" s="93"/>
      <c r="C358" s="152" t="s">
        <v>413</v>
      </c>
      <c r="D358" s="71">
        <v>2000</v>
      </c>
    </row>
    <row r="359" spans="1:4" s="94" customFormat="1" ht="14">
      <c r="A359" s="93"/>
      <c r="B359" s="93"/>
      <c r="C359" s="152" t="s">
        <v>70</v>
      </c>
      <c r="D359" s="71">
        <v>701000</v>
      </c>
    </row>
    <row r="360" spans="1:4" s="38" customFormat="1" ht="10.5">
      <c r="A360" s="52"/>
      <c r="B360" s="52"/>
      <c r="C360" s="102"/>
      <c r="D360" s="109"/>
    </row>
    <row r="361" spans="1:4" s="103" customFormat="1" ht="10.5">
      <c r="A361" s="100"/>
      <c r="B361" s="100"/>
      <c r="C361" s="102"/>
      <c r="D361" s="109"/>
    </row>
    <row r="362" spans="1:4" ht="15">
      <c r="A362" s="46" t="s">
        <v>125</v>
      </c>
      <c r="B362" s="58" t="s">
        <v>74</v>
      </c>
      <c r="C362" s="79" t="s">
        <v>197</v>
      </c>
      <c r="D362" s="121"/>
    </row>
    <row r="363" spans="1:4" s="38" customFormat="1" ht="14">
      <c r="A363" s="9" t="s">
        <v>368</v>
      </c>
      <c r="B363" s="9"/>
      <c r="C363" s="105"/>
      <c r="D363" s="122"/>
    </row>
    <row r="364" spans="3:4" ht="14">
      <c r="C364" s="68" t="s">
        <v>51</v>
      </c>
      <c r="D364" s="98">
        <f>D365</f>
        <v>1490009</v>
      </c>
    </row>
    <row r="365" spans="1:4" s="94" customFormat="1" ht="14">
      <c r="A365" s="93"/>
      <c r="B365" s="93"/>
      <c r="C365" s="70" t="s">
        <v>320</v>
      </c>
      <c r="D365" s="71">
        <v>1490009</v>
      </c>
    </row>
    <row r="366" spans="1:4" ht="14">
      <c r="A366" s="44"/>
      <c r="B366" s="44"/>
      <c r="C366" s="68" t="s">
        <v>1</v>
      </c>
      <c r="D366" s="98">
        <f>D367+D369+D370</f>
        <v>1490009</v>
      </c>
    </row>
    <row r="367" spans="1:4" s="94" customFormat="1" ht="14">
      <c r="A367" s="93"/>
      <c r="B367" s="93"/>
      <c r="C367" s="152" t="s">
        <v>412</v>
      </c>
      <c r="D367" s="71">
        <v>57359</v>
      </c>
    </row>
    <row r="368" spans="1:4" s="83" customFormat="1" ht="13">
      <c r="A368" s="150"/>
      <c r="B368" s="150"/>
      <c r="C368" s="153" t="s">
        <v>414</v>
      </c>
      <c r="D368" s="127">
        <v>55000</v>
      </c>
    </row>
    <row r="369" spans="1:4" s="94" customFormat="1" ht="14">
      <c r="A369" s="93"/>
      <c r="B369" s="93"/>
      <c r="C369" s="152" t="s">
        <v>413</v>
      </c>
      <c r="D369" s="71">
        <v>1412650</v>
      </c>
    </row>
    <row r="370" spans="1:4" s="94" customFormat="1" ht="14">
      <c r="A370" s="149"/>
      <c r="B370" s="149"/>
      <c r="C370" s="70" t="s">
        <v>410</v>
      </c>
      <c r="D370" s="71">
        <v>20000</v>
      </c>
    </row>
    <row r="371" spans="1:4" s="38" customFormat="1" ht="10.5">
      <c r="A371" s="52"/>
      <c r="B371" s="52"/>
      <c r="C371" s="102"/>
      <c r="D371" s="109"/>
    </row>
    <row r="372" spans="1:4" s="103" customFormat="1" ht="10.5">
      <c r="A372" s="100"/>
      <c r="B372" s="100"/>
      <c r="C372" s="102"/>
      <c r="D372" s="109"/>
    </row>
    <row r="373" spans="1:4" ht="15">
      <c r="A373" s="46" t="s">
        <v>126</v>
      </c>
      <c r="B373" s="58" t="s">
        <v>74</v>
      </c>
      <c r="C373" s="79" t="s">
        <v>71</v>
      </c>
      <c r="D373" s="121"/>
    </row>
    <row r="374" spans="1:4" s="38" customFormat="1" ht="14">
      <c r="A374" s="9" t="s">
        <v>330</v>
      </c>
      <c r="B374" s="9"/>
      <c r="C374" s="105"/>
      <c r="D374" s="122"/>
    </row>
    <row r="375" spans="3:4" ht="14">
      <c r="C375" s="68" t="s">
        <v>51</v>
      </c>
      <c r="D375" s="98">
        <f>D376</f>
        <v>605933</v>
      </c>
    </row>
    <row r="376" spans="1:4" s="94" customFormat="1" ht="14">
      <c r="A376" s="93"/>
      <c r="B376" s="93"/>
      <c r="C376" s="70" t="s">
        <v>320</v>
      </c>
      <c r="D376" s="71">
        <v>605933</v>
      </c>
    </row>
    <row r="377" spans="1:4" ht="14">
      <c r="A377" s="44"/>
      <c r="B377" s="44"/>
      <c r="C377" s="68" t="s">
        <v>1</v>
      </c>
      <c r="D377" s="98">
        <f>D378+D380+D381</f>
        <v>605933</v>
      </c>
    </row>
    <row r="378" spans="1:4" s="94" customFormat="1" ht="14">
      <c r="A378" s="93"/>
      <c r="B378" s="93"/>
      <c r="C378" s="152" t="s">
        <v>412</v>
      </c>
      <c r="D378" s="71">
        <v>3933</v>
      </c>
    </row>
    <row r="379" spans="1:4" s="83" customFormat="1" ht="13">
      <c r="A379" s="167"/>
      <c r="B379" s="167"/>
      <c r="C379" s="153" t="s">
        <v>414</v>
      </c>
      <c r="D379" s="127">
        <v>3225</v>
      </c>
    </row>
    <row r="380" spans="1:4" s="94" customFormat="1" ht="14">
      <c r="A380" s="93"/>
      <c r="B380" s="93"/>
      <c r="C380" s="152" t="s">
        <v>413</v>
      </c>
      <c r="D380" s="71">
        <v>2000</v>
      </c>
    </row>
    <row r="381" spans="1:4" s="94" customFormat="1" ht="14">
      <c r="A381" s="93"/>
      <c r="B381" s="93"/>
      <c r="C381" s="152" t="s">
        <v>70</v>
      </c>
      <c r="D381" s="71">
        <v>600000</v>
      </c>
    </row>
    <row r="382" spans="1:4" s="38" customFormat="1" ht="10.5">
      <c r="A382" s="52"/>
      <c r="B382" s="52"/>
      <c r="C382" s="102"/>
      <c r="D382" s="109"/>
    </row>
    <row r="383" spans="1:4" s="38" customFormat="1" ht="10.5">
      <c r="A383" s="52"/>
      <c r="B383" s="52"/>
      <c r="C383" s="102"/>
      <c r="D383" s="109"/>
    </row>
    <row r="384" spans="1:4" ht="15">
      <c r="A384" s="46" t="s">
        <v>127</v>
      </c>
      <c r="B384" s="58" t="s">
        <v>79</v>
      </c>
      <c r="C384" s="79" t="s">
        <v>297</v>
      </c>
      <c r="D384" s="121"/>
    </row>
    <row r="385" spans="1:4" ht="15">
      <c r="A385" s="9" t="s">
        <v>329</v>
      </c>
      <c r="B385" s="9"/>
      <c r="C385" s="79" t="s">
        <v>386</v>
      </c>
      <c r="D385" s="121"/>
    </row>
    <row r="386" spans="1:4" ht="15">
      <c r="A386" s="46"/>
      <c r="B386" s="58"/>
      <c r="C386" s="79" t="s">
        <v>298</v>
      </c>
      <c r="D386" s="121"/>
    </row>
    <row r="387" spans="1:4" ht="15">
      <c r="A387" s="46"/>
      <c r="B387" s="58"/>
      <c r="C387" s="79" t="s">
        <v>299</v>
      </c>
      <c r="D387" s="121"/>
    </row>
    <row r="388" spans="1:4" s="103" customFormat="1" ht="10.5">
      <c r="A388" s="100"/>
      <c r="B388" s="101"/>
      <c r="C388" s="102"/>
      <c r="D388" s="109"/>
    </row>
    <row r="389" spans="1:4" ht="14">
      <c r="A389" s="44"/>
      <c r="B389" s="44"/>
      <c r="C389" s="68" t="s">
        <v>51</v>
      </c>
      <c r="D389" s="98">
        <f>SUM(D390:D391)</f>
        <v>6410055</v>
      </c>
    </row>
    <row r="390" spans="1:4" s="94" customFormat="1" ht="14">
      <c r="A390" s="93"/>
      <c r="B390" s="93"/>
      <c r="C390" s="70" t="s">
        <v>320</v>
      </c>
      <c r="D390" s="71">
        <v>477194</v>
      </c>
    </row>
    <row r="391" spans="1:4" s="94" customFormat="1" ht="14">
      <c r="A391" s="93"/>
      <c r="B391" s="93"/>
      <c r="C391" s="152" t="s">
        <v>149</v>
      </c>
      <c r="D391" s="71">
        <v>5932861</v>
      </c>
    </row>
    <row r="392" spans="1:4" ht="14">
      <c r="A392" s="44"/>
      <c r="B392" s="44"/>
      <c r="C392" s="68" t="s">
        <v>1</v>
      </c>
      <c r="D392" s="98">
        <f>D393</f>
        <v>6410055</v>
      </c>
    </row>
    <row r="393" spans="1:4" s="94" customFormat="1" ht="14">
      <c r="A393" s="93"/>
      <c r="B393" s="93"/>
      <c r="C393" s="152" t="s">
        <v>412</v>
      </c>
      <c r="D393" s="71">
        <v>6410055</v>
      </c>
    </row>
    <row r="394" spans="1:4" s="97" customFormat="1" ht="11.5">
      <c r="A394" s="96"/>
      <c r="B394" s="96"/>
      <c r="C394" s="74" t="s">
        <v>148</v>
      </c>
      <c r="D394" s="67">
        <v>5932861</v>
      </c>
    </row>
    <row r="395" spans="1:4" s="83" customFormat="1" ht="13">
      <c r="A395" s="150"/>
      <c r="B395" s="150"/>
      <c r="C395" s="181" t="s">
        <v>415</v>
      </c>
      <c r="D395" s="182">
        <v>5186548</v>
      </c>
    </row>
    <row r="396" spans="1:4" s="90" customFormat="1" ht="11.5">
      <c r="A396" s="96"/>
      <c r="B396" s="96"/>
      <c r="C396" s="74" t="s">
        <v>209</v>
      </c>
      <c r="D396" s="67">
        <v>4800438</v>
      </c>
    </row>
    <row r="397" spans="1:4" s="90" customFormat="1" ht="11.5">
      <c r="A397" s="96"/>
      <c r="B397" s="96"/>
      <c r="C397" s="74" t="s">
        <v>128</v>
      </c>
      <c r="D397" s="67">
        <v>386110</v>
      </c>
    </row>
    <row r="398" spans="1:4" s="103" customFormat="1" ht="10.5">
      <c r="A398" s="59"/>
      <c r="B398" s="59"/>
      <c r="C398" s="80"/>
      <c r="D398" s="125"/>
    </row>
    <row r="399" spans="1:4" s="103" customFormat="1" ht="10.5">
      <c r="A399" s="59"/>
      <c r="B399" s="59"/>
      <c r="C399" s="80"/>
      <c r="D399" s="125"/>
    </row>
    <row r="400" spans="1:4" ht="15">
      <c r="A400" s="46" t="s">
        <v>137</v>
      </c>
      <c r="B400" s="58" t="s">
        <v>79</v>
      </c>
      <c r="C400" s="79" t="s">
        <v>296</v>
      </c>
      <c r="D400" s="121"/>
    </row>
    <row r="401" spans="1:4" ht="15">
      <c r="A401" s="9" t="s">
        <v>369</v>
      </c>
      <c r="B401" s="9"/>
      <c r="C401" s="79" t="s">
        <v>295</v>
      </c>
      <c r="D401" s="121"/>
    </row>
    <row r="402" spans="1:4" s="103" customFormat="1" ht="10.5">
      <c r="A402" s="100"/>
      <c r="B402" s="100"/>
      <c r="C402" s="105"/>
      <c r="D402" s="122"/>
    </row>
    <row r="403" spans="1:4" ht="14">
      <c r="A403" s="44"/>
      <c r="B403" s="44"/>
      <c r="C403" s="68" t="s">
        <v>51</v>
      </c>
      <c r="D403" s="98">
        <f>D404</f>
        <v>872525</v>
      </c>
    </row>
    <row r="404" spans="1:4" s="94" customFormat="1" ht="14">
      <c r="A404" s="93"/>
      <c r="B404" s="93"/>
      <c r="C404" s="70" t="s">
        <v>320</v>
      </c>
      <c r="D404" s="71">
        <v>872525</v>
      </c>
    </row>
    <row r="405" spans="1:4" ht="14">
      <c r="A405" s="44"/>
      <c r="B405" s="44"/>
      <c r="C405" s="68" t="s">
        <v>1</v>
      </c>
      <c r="D405" s="98">
        <f>D406</f>
        <v>872525</v>
      </c>
    </row>
    <row r="406" spans="1:4" s="94" customFormat="1" ht="14">
      <c r="A406" s="93"/>
      <c r="B406" s="93"/>
      <c r="C406" s="152" t="s">
        <v>419</v>
      </c>
      <c r="D406" s="71">
        <v>872525</v>
      </c>
    </row>
    <row r="407" spans="1:4" s="37" customFormat="1" ht="13">
      <c r="A407" s="55"/>
      <c r="B407" s="55"/>
      <c r="C407" s="76"/>
      <c r="D407" s="66"/>
    </row>
    <row r="408" spans="1:4" s="37" customFormat="1" ht="13">
      <c r="A408" s="55"/>
      <c r="B408" s="55"/>
      <c r="C408" s="76"/>
      <c r="D408" s="66"/>
    </row>
    <row r="409" spans="1:4" s="24" customFormat="1" ht="17.5">
      <c r="A409" s="86"/>
      <c r="B409" s="86"/>
      <c r="C409" s="81" t="s">
        <v>250</v>
      </c>
      <c r="D409" s="13"/>
    </row>
    <row r="410" spans="1:4" s="24" customFormat="1" ht="17.5">
      <c r="A410" s="86"/>
      <c r="B410" s="86"/>
      <c r="C410" s="81" t="s">
        <v>251</v>
      </c>
      <c r="D410" s="54"/>
    </row>
    <row r="411" spans="1:4" s="21" customFormat="1" ht="10.5">
      <c r="A411" s="52"/>
      <c r="B411" s="52"/>
      <c r="C411" s="102"/>
      <c r="D411" s="22"/>
    </row>
    <row r="412" spans="1:4" s="12" customFormat="1" ht="15">
      <c r="A412" s="46"/>
      <c r="B412" s="46"/>
      <c r="C412" s="79" t="s">
        <v>51</v>
      </c>
      <c r="D412" s="121">
        <f>SUM(D413:D415)</f>
        <v>203635619</v>
      </c>
    </row>
    <row r="413" spans="1:4" s="94" customFormat="1" ht="14">
      <c r="A413" s="93"/>
      <c r="B413" s="93"/>
      <c r="C413" s="70" t="s">
        <v>320</v>
      </c>
      <c r="D413" s="71">
        <f>D431+D447+D457+D483+D499+D508+D523+D534+D549+D557+D583+D592+D601+D574+D468</f>
        <v>158231611</v>
      </c>
    </row>
    <row r="414" spans="1:4" s="94" customFormat="1" ht="14">
      <c r="A414" s="93"/>
      <c r="B414" s="93"/>
      <c r="C414" s="152" t="s">
        <v>149</v>
      </c>
      <c r="D414" s="71">
        <f>D509+D535+D558+D469+D448+D458+D593+D484+D524+D432</f>
        <v>42224023</v>
      </c>
    </row>
    <row r="415" spans="1:4" s="94" customFormat="1" ht="14">
      <c r="A415" s="93"/>
      <c r="B415" s="93"/>
      <c r="C415" s="70" t="s">
        <v>401</v>
      </c>
      <c r="D415" s="71">
        <f>D510+D536+D559+D433+D485</f>
        <v>3179985</v>
      </c>
    </row>
    <row r="416" spans="1:4" s="12" customFormat="1" ht="15">
      <c r="A416" s="46"/>
      <c r="B416" s="46"/>
      <c r="C416" s="79" t="s">
        <v>1</v>
      </c>
      <c r="D416" s="121">
        <f>D417+D421+D422+D423+D424</f>
        <v>203635619</v>
      </c>
    </row>
    <row r="417" spans="1:4" s="94" customFormat="1" ht="14">
      <c r="A417" s="93"/>
      <c r="B417" s="93"/>
      <c r="C417" s="152" t="s">
        <v>412</v>
      </c>
      <c r="D417" s="71">
        <f>D435+D471+D487+D512+D538+D561</f>
        <v>49268261</v>
      </c>
    </row>
    <row r="418" spans="1:4" s="37" customFormat="1" ht="13">
      <c r="A418" s="55"/>
      <c r="B418" s="55"/>
      <c r="C418" s="138" t="s">
        <v>148</v>
      </c>
      <c r="D418" s="67">
        <f>D472+D488+D539+D562+D513+D436</f>
        <v>22889456</v>
      </c>
    </row>
    <row r="419" spans="1:4" s="83" customFormat="1" ht="13">
      <c r="A419" s="150"/>
      <c r="B419" s="150"/>
      <c r="C419" s="181" t="s">
        <v>415</v>
      </c>
      <c r="D419" s="182">
        <f>D437+D473+D489+D514+D540+D563</f>
        <v>38826101</v>
      </c>
    </row>
    <row r="420" spans="1:4" s="37" customFormat="1" ht="13">
      <c r="A420" s="55"/>
      <c r="B420" s="55"/>
      <c r="C420" s="138" t="s">
        <v>208</v>
      </c>
      <c r="D420" s="67">
        <f>D474+D490+D541+D564+D515+D438</f>
        <v>18478193</v>
      </c>
    </row>
    <row r="421" spans="1:4" s="94" customFormat="1" ht="14">
      <c r="A421" s="93"/>
      <c r="B421" s="93"/>
      <c r="C421" s="152" t="s">
        <v>413</v>
      </c>
      <c r="D421" s="71">
        <f>D439+D475+D491+D516+D542+D565+D576+D585</f>
        <v>12737991</v>
      </c>
    </row>
    <row r="422" spans="1:4" s="94" customFormat="1" ht="14">
      <c r="A422" s="93"/>
      <c r="B422" s="93"/>
      <c r="C422" s="70" t="s">
        <v>70</v>
      </c>
      <c r="D422" s="71">
        <f>D460+D501</f>
        <v>1618184</v>
      </c>
    </row>
    <row r="423" spans="1:4" s="94" customFormat="1" ht="14">
      <c r="A423" s="149"/>
      <c r="B423" s="149"/>
      <c r="C423" s="70" t="s">
        <v>410</v>
      </c>
      <c r="D423" s="71">
        <f>D440+D476+D492+D517+D543+D566+D586</f>
        <v>904830</v>
      </c>
    </row>
    <row r="424" spans="1:4" s="94" customFormat="1" ht="14">
      <c r="A424" s="93"/>
      <c r="B424" s="93"/>
      <c r="C424" s="70" t="s">
        <v>418</v>
      </c>
      <c r="D424" s="71">
        <f>D441+D450+D461+D493+D502+D526+D551+D567+D577+D595+D603</f>
        <v>139106353</v>
      </c>
    </row>
    <row r="425" spans="1:4" s="21" customFormat="1" ht="10.5">
      <c r="A425" s="52"/>
      <c r="B425" s="52"/>
      <c r="C425" s="102"/>
      <c r="D425" s="109"/>
    </row>
    <row r="426" spans="1:4" s="103" customFormat="1" ht="10.5">
      <c r="A426" s="100"/>
      <c r="B426" s="100"/>
      <c r="C426" s="102"/>
      <c r="D426" s="109"/>
    </row>
    <row r="427" spans="1:4" s="12" customFormat="1" ht="15">
      <c r="A427" s="46" t="s">
        <v>30</v>
      </c>
      <c r="B427" s="58" t="s">
        <v>83</v>
      </c>
      <c r="C427" s="79" t="s">
        <v>268</v>
      </c>
      <c r="D427" s="121"/>
    </row>
    <row r="428" spans="1:4" s="50" customFormat="1" ht="15">
      <c r="A428" s="9" t="s">
        <v>323</v>
      </c>
      <c r="B428" s="9"/>
      <c r="C428" s="79" t="s">
        <v>251</v>
      </c>
      <c r="D428" s="121"/>
    </row>
    <row r="429" spans="1:4" s="104" customFormat="1" ht="10.5">
      <c r="A429" s="59"/>
      <c r="B429" s="59"/>
      <c r="C429" s="105"/>
      <c r="D429" s="122"/>
    </row>
    <row r="430" spans="3:4" s="14" customFormat="1" ht="14">
      <c r="C430" s="68" t="s">
        <v>51</v>
      </c>
      <c r="D430" s="98">
        <f>SUM(D431:D433)</f>
        <v>4007873</v>
      </c>
    </row>
    <row r="431" spans="1:4" s="94" customFormat="1" ht="14">
      <c r="A431" s="93"/>
      <c r="B431" s="93"/>
      <c r="C431" s="70" t="s">
        <v>320</v>
      </c>
      <c r="D431" s="71">
        <v>3998798</v>
      </c>
    </row>
    <row r="432" spans="1:4" s="94" customFormat="1" ht="14">
      <c r="A432" s="93"/>
      <c r="B432" s="93"/>
      <c r="C432" s="70" t="s">
        <v>149</v>
      </c>
      <c r="D432" s="71">
        <v>8925</v>
      </c>
    </row>
    <row r="433" spans="1:4" s="94" customFormat="1" ht="14">
      <c r="A433" s="93"/>
      <c r="B433" s="93"/>
      <c r="C433" s="70" t="s">
        <v>401</v>
      </c>
      <c r="D433" s="71">
        <v>150</v>
      </c>
    </row>
    <row r="434" spans="1:4" s="14" customFormat="1" ht="14">
      <c r="A434" s="44"/>
      <c r="B434" s="44"/>
      <c r="C434" s="68" t="s">
        <v>1</v>
      </c>
      <c r="D434" s="98">
        <f>D435+D439+D440+D441</f>
        <v>4007873</v>
      </c>
    </row>
    <row r="435" spans="1:4" s="94" customFormat="1" ht="14">
      <c r="A435" s="93"/>
      <c r="B435" s="93"/>
      <c r="C435" s="152" t="s">
        <v>412</v>
      </c>
      <c r="D435" s="71">
        <v>3236368</v>
      </c>
    </row>
    <row r="436" spans="1:4" s="94" customFormat="1" ht="14">
      <c r="A436" s="93"/>
      <c r="B436" s="93"/>
      <c r="C436" s="138" t="s">
        <v>148</v>
      </c>
      <c r="D436" s="71">
        <v>8925</v>
      </c>
    </row>
    <row r="437" spans="1:4" s="83" customFormat="1" ht="13">
      <c r="A437" s="150"/>
      <c r="B437" s="150"/>
      <c r="C437" s="181" t="s">
        <v>415</v>
      </c>
      <c r="D437" s="127">
        <v>2455336</v>
      </c>
    </row>
    <row r="438" spans="1:4" s="83" customFormat="1" ht="13">
      <c r="A438" s="183"/>
      <c r="B438" s="183"/>
      <c r="C438" s="138" t="s">
        <v>208</v>
      </c>
      <c r="D438" s="127">
        <v>7221</v>
      </c>
    </row>
    <row r="439" spans="1:4" s="94" customFormat="1" ht="14">
      <c r="A439" s="93"/>
      <c r="B439" s="93"/>
      <c r="C439" s="152" t="s">
        <v>413</v>
      </c>
      <c r="D439" s="71">
        <v>487585</v>
      </c>
    </row>
    <row r="440" spans="1:4" s="94" customFormat="1" ht="14">
      <c r="A440" s="149"/>
      <c r="B440" s="149"/>
      <c r="C440" s="70" t="s">
        <v>410</v>
      </c>
      <c r="D440" s="71">
        <v>203920</v>
      </c>
    </row>
    <row r="441" spans="1:4" s="94" customFormat="1" ht="14">
      <c r="A441" s="93"/>
      <c r="B441" s="93"/>
      <c r="C441" s="70" t="s">
        <v>418</v>
      </c>
      <c r="D441" s="71">
        <v>80000</v>
      </c>
    </row>
    <row r="442" spans="1:4" s="103" customFormat="1" ht="10.5">
      <c r="A442" s="100"/>
      <c r="B442" s="100"/>
      <c r="C442" s="102"/>
      <c r="D442" s="109"/>
    </row>
    <row r="443" spans="1:4" s="103" customFormat="1" ht="10.5">
      <c r="A443" s="100"/>
      <c r="B443" s="100"/>
      <c r="C443" s="102"/>
      <c r="D443" s="109"/>
    </row>
    <row r="444" spans="1:4" s="12" customFormat="1" ht="15">
      <c r="A444" s="46" t="s">
        <v>31</v>
      </c>
      <c r="B444" s="58" t="s">
        <v>140</v>
      </c>
      <c r="C444" s="79" t="s">
        <v>198</v>
      </c>
      <c r="D444" s="121"/>
    </row>
    <row r="445" spans="1:4" s="104" customFormat="1" ht="14">
      <c r="A445" s="9" t="s">
        <v>354</v>
      </c>
      <c r="B445" s="9"/>
      <c r="C445" s="105"/>
      <c r="D445" s="122"/>
    </row>
    <row r="446" spans="2:4" s="14" customFormat="1" ht="14">
      <c r="B446" s="88" t="s">
        <v>153</v>
      </c>
      <c r="C446" s="68" t="s">
        <v>51</v>
      </c>
      <c r="D446" s="98">
        <f>SUM(D447:D448)</f>
        <v>36563576</v>
      </c>
    </row>
    <row r="447" spans="1:4" s="94" customFormat="1" ht="14">
      <c r="A447" s="93"/>
      <c r="C447" s="70" t="s">
        <v>320</v>
      </c>
      <c r="D447" s="71">
        <v>24164329</v>
      </c>
    </row>
    <row r="448" spans="1:4" s="94" customFormat="1" ht="14">
      <c r="A448" s="93"/>
      <c r="B448" s="93"/>
      <c r="C448" s="70" t="s">
        <v>149</v>
      </c>
      <c r="D448" s="71">
        <v>12399247</v>
      </c>
    </row>
    <row r="449" spans="1:4" s="14" customFormat="1" ht="14">
      <c r="A449" s="44"/>
      <c r="B449" s="44"/>
      <c r="C449" s="68" t="s">
        <v>1</v>
      </c>
      <c r="D449" s="98">
        <f>D450</f>
        <v>36563576</v>
      </c>
    </row>
    <row r="450" spans="1:4" s="94" customFormat="1" ht="14">
      <c r="A450" s="93"/>
      <c r="B450" s="93"/>
      <c r="C450" s="70" t="s">
        <v>418</v>
      </c>
      <c r="D450" s="71">
        <v>36563576</v>
      </c>
    </row>
    <row r="451" spans="1:4" s="103" customFormat="1" ht="10.5">
      <c r="A451" s="100"/>
      <c r="B451" s="100"/>
      <c r="C451" s="102"/>
      <c r="D451" s="109"/>
    </row>
    <row r="452" spans="1:4" s="103" customFormat="1" ht="10.5">
      <c r="A452" s="100"/>
      <c r="B452" s="100"/>
      <c r="C452" s="102"/>
      <c r="D452" s="109"/>
    </row>
    <row r="453" spans="1:4" s="12" customFormat="1" ht="15">
      <c r="A453" s="46" t="s">
        <v>43</v>
      </c>
      <c r="B453" s="58" t="s">
        <v>140</v>
      </c>
      <c r="C453" s="79" t="s">
        <v>293</v>
      </c>
      <c r="D453" s="121"/>
    </row>
    <row r="454" spans="1:4" s="50" customFormat="1" ht="15">
      <c r="A454" s="9" t="s">
        <v>370</v>
      </c>
      <c r="B454" s="9"/>
      <c r="C454" s="79" t="s">
        <v>294</v>
      </c>
      <c r="D454" s="121"/>
    </row>
    <row r="455" spans="1:4" s="104" customFormat="1" ht="10.5">
      <c r="A455" s="59"/>
      <c r="B455" s="59"/>
      <c r="C455" s="105"/>
      <c r="D455" s="122"/>
    </row>
    <row r="456" spans="2:4" s="14" customFormat="1" ht="14">
      <c r="B456" s="88" t="s">
        <v>153</v>
      </c>
      <c r="C456" s="68" t="s">
        <v>51</v>
      </c>
      <c r="D456" s="98">
        <f>SUM(D457:D458)</f>
        <v>60782836</v>
      </c>
    </row>
    <row r="457" spans="1:4" s="94" customFormat="1" ht="14">
      <c r="A457" s="93"/>
      <c r="C457" s="70" t="s">
        <v>320</v>
      </c>
      <c r="D457" s="71">
        <v>59454869</v>
      </c>
    </row>
    <row r="458" spans="1:4" s="94" customFormat="1" ht="14">
      <c r="A458" s="93"/>
      <c r="B458" s="93"/>
      <c r="C458" s="70" t="s">
        <v>149</v>
      </c>
      <c r="D458" s="71">
        <v>1327967</v>
      </c>
    </row>
    <row r="459" spans="1:4" s="14" customFormat="1" ht="14">
      <c r="A459" s="44"/>
      <c r="B459" s="44"/>
      <c r="C459" s="68" t="s">
        <v>1</v>
      </c>
      <c r="D459" s="98">
        <f>SUM(D460:D461)</f>
        <v>60782836</v>
      </c>
    </row>
    <row r="460" spans="1:4" s="94" customFormat="1" ht="14">
      <c r="A460" s="93"/>
      <c r="B460" s="93"/>
      <c r="C460" s="70" t="s">
        <v>70</v>
      </c>
      <c r="D460" s="71">
        <v>638665</v>
      </c>
    </row>
    <row r="461" spans="1:4" s="94" customFormat="1" ht="14">
      <c r="A461" s="93"/>
      <c r="B461" s="93"/>
      <c r="C461" s="70" t="s">
        <v>418</v>
      </c>
      <c r="D461" s="71">
        <v>60144171</v>
      </c>
    </row>
    <row r="462" spans="1:4" s="103" customFormat="1" ht="10.5">
      <c r="A462" s="100"/>
      <c r="B462" s="100"/>
      <c r="C462" s="102"/>
      <c r="D462" s="109"/>
    </row>
    <row r="463" spans="1:4" s="103" customFormat="1" ht="10.5">
      <c r="A463" s="100"/>
      <c r="B463" s="100"/>
      <c r="C463" s="102"/>
      <c r="D463" s="109"/>
    </row>
    <row r="464" spans="1:4" s="103" customFormat="1" ht="10.5">
      <c r="A464" s="100"/>
      <c r="B464" s="100"/>
      <c r="C464" s="102"/>
      <c r="D464" s="109"/>
    </row>
    <row r="465" spans="1:4" s="12" customFormat="1" ht="15">
      <c r="A465" s="46" t="s">
        <v>154</v>
      </c>
      <c r="B465" s="58" t="s">
        <v>96</v>
      </c>
      <c r="C465" s="79" t="s">
        <v>164</v>
      </c>
      <c r="D465" s="121"/>
    </row>
    <row r="466" spans="1:4" s="103" customFormat="1" ht="14">
      <c r="A466" s="9" t="s">
        <v>370</v>
      </c>
      <c r="B466" s="9"/>
      <c r="C466" s="102"/>
      <c r="D466" s="109"/>
    </row>
    <row r="467" spans="3:4" s="42" customFormat="1" ht="14">
      <c r="C467" s="68" t="s">
        <v>51</v>
      </c>
      <c r="D467" s="98">
        <f>SUM(D468:D469)</f>
        <v>26940347</v>
      </c>
    </row>
    <row r="468" spans="1:4" s="94" customFormat="1" ht="14">
      <c r="A468" s="93"/>
      <c r="B468" s="93"/>
      <c r="C468" s="70" t="s">
        <v>320</v>
      </c>
      <c r="D468" s="71">
        <v>453906</v>
      </c>
    </row>
    <row r="469" spans="1:4" s="94" customFormat="1" ht="14">
      <c r="A469" s="93"/>
      <c r="B469" s="93"/>
      <c r="C469" s="152" t="s">
        <v>149</v>
      </c>
      <c r="D469" s="71">
        <v>26486441</v>
      </c>
    </row>
    <row r="470" spans="1:4" s="42" customFormat="1" ht="14">
      <c r="A470" s="44"/>
      <c r="B470" s="44"/>
      <c r="C470" s="68" t="s">
        <v>1</v>
      </c>
      <c r="D470" s="98">
        <f>D471+D475+D476</f>
        <v>26940347</v>
      </c>
    </row>
    <row r="471" spans="1:4" s="94" customFormat="1" ht="14">
      <c r="A471" s="93"/>
      <c r="B471" s="93"/>
      <c r="C471" s="152" t="s">
        <v>412</v>
      </c>
      <c r="D471" s="71">
        <v>22714453</v>
      </c>
    </row>
    <row r="472" spans="1:4" s="37" customFormat="1" ht="13">
      <c r="A472" s="55"/>
      <c r="B472" s="55"/>
      <c r="C472" s="138" t="s">
        <v>148</v>
      </c>
      <c r="D472" s="67">
        <v>22529327</v>
      </c>
    </row>
    <row r="473" spans="1:4" s="83" customFormat="1" ht="13">
      <c r="A473" s="150"/>
      <c r="B473" s="150"/>
      <c r="C473" s="181" t="s">
        <v>415</v>
      </c>
      <c r="D473" s="182">
        <v>18302518</v>
      </c>
    </row>
    <row r="474" spans="1:4" s="37" customFormat="1" ht="13">
      <c r="A474" s="55"/>
      <c r="B474" s="55"/>
      <c r="C474" s="138" t="s">
        <v>208</v>
      </c>
      <c r="D474" s="67">
        <v>18186804</v>
      </c>
    </row>
    <row r="475" spans="1:4" s="94" customFormat="1" ht="14">
      <c r="A475" s="93"/>
      <c r="B475" s="93"/>
      <c r="C475" s="152" t="s">
        <v>413</v>
      </c>
      <c r="D475" s="71">
        <v>3854807</v>
      </c>
    </row>
    <row r="476" spans="1:4" s="94" customFormat="1" ht="14">
      <c r="A476" s="149"/>
      <c r="B476" s="149"/>
      <c r="C476" s="70" t="s">
        <v>410</v>
      </c>
      <c r="D476" s="71">
        <v>371087</v>
      </c>
    </row>
    <row r="477" spans="1:4" s="103" customFormat="1" ht="10.5">
      <c r="A477" s="100"/>
      <c r="B477" s="100"/>
      <c r="C477" s="102"/>
      <c r="D477" s="109"/>
    </row>
    <row r="478" spans="1:4" s="103" customFormat="1" ht="10.5">
      <c r="A478" s="100"/>
      <c r="B478" s="100"/>
      <c r="C478" s="102"/>
      <c r="D478" s="109"/>
    </row>
    <row r="479" spans="1:4" s="21" customFormat="1" ht="15">
      <c r="A479" s="46" t="s">
        <v>32</v>
      </c>
      <c r="B479" s="58" t="s">
        <v>81</v>
      </c>
      <c r="C479" s="79" t="s">
        <v>284</v>
      </c>
      <c r="D479" s="109"/>
    </row>
    <row r="480" spans="1:4" s="38" customFormat="1" ht="15">
      <c r="A480" s="9" t="s">
        <v>371</v>
      </c>
      <c r="B480" s="9"/>
      <c r="C480" s="79" t="s">
        <v>285</v>
      </c>
      <c r="D480" s="109"/>
    </row>
    <row r="481" spans="1:4" s="103" customFormat="1" ht="10.5">
      <c r="A481" s="100"/>
      <c r="B481" s="100"/>
      <c r="C481" s="105"/>
      <c r="D481" s="109"/>
    </row>
    <row r="482" spans="3:4" s="14" customFormat="1" ht="14">
      <c r="C482" s="68" t="s">
        <v>51</v>
      </c>
      <c r="D482" s="98">
        <f>SUM(D483:D485)</f>
        <v>7189789</v>
      </c>
    </row>
    <row r="483" spans="1:4" s="94" customFormat="1" ht="14">
      <c r="A483" s="93"/>
      <c r="B483" s="93"/>
      <c r="C483" s="70" t="s">
        <v>320</v>
      </c>
      <c r="D483" s="71">
        <v>6800081</v>
      </c>
    </row>
    <row r="484" spans="1:4" s="94" customFormat="1" ht="14">
      <c r="A484" s="93"/>
      <c r="B484" s="93"/>
      <c r="C484" s="152" t="s">
        <v>149</v>
      </c>
      <c r="D484" s="71">
        <v>345925</v>
      </c>
    </row>
    <row r="485" spans="1:4" s="94" customFormat="1" ht="14">
      <c r="A485" s="93"/>
      <c r="B485" s="93"/>
      <c r="C485" s="70" t="s">
        <v>401</v>
      </c>
      <c r="D485" s="71">
        <v>43783</v>
      </c>
    </row>
    <row r="486" spans="1:4" s="14" customFormat="1" ht="14">
      <c r="A486" s="44"/>
      <c r="B486" s="44"/>
      <c r="C486" s="68" t="s">
        <v>1</v>
      </c>
      <c r="D486" s="98">
        <f>D487+D491+D492+D493</f>
        <v>7189789</v>
      </c>
    </row>
    <row r="487" spans="1:4" s="94" customFormat="1" ht="14">
      <c r="A487" s="93"/>
      <c r="B487" s="93"/>
      <c r="C487" s="152" t="s">
        <v>412</v>
      </c>
      <c r="D487" s="71">
        <v>5304520</v>
      </c>
    </row>
    <row r="488" spans="1:4" s="37" customFormat="1" ht="13">
      <c r="A488" s="55"/>
      <c r="B488" s="55"/>
      <c r="C488" s="138" t="s">
        <v>148</v>
      </c>
      <c r="D488" s="67">
        <v>37509</v>
      </c>
    </row>
    <row r="489" spans="1:4" s="83" customFormat="1" ht="13">
      <c r="A489" s="150"/>
      <c r="B489" s="150"/>
      <c r="C489" s="181" t="s">
        <v>415</v>
      </c>
      <c r="D489" s="182">
        <v>4133113</v>
      </c>
    </row>
    <row r="490" spans="1:4" s="37" customFormat="1" ht="13">
      <c r="A490" s="55"/>
      <c r="B490" s="55"/>
      <c r="C490" s="138" t="s">
        <v>208</v>
      </c>
      <c r="D490" s="67">
        <v>30349</v>
      </c>
    </row>
    <row r="491" spans="1:4" s="94" customFormat="1" ht="14">
      <c r="A491" s="93"/>
      <c r="B491" s="93"/>
      <c r="C491" s="152" t="s">
        <v>413</v>
      </c>
      <c r="D491" s="71">
        <v>1580791</v>
      </c>
    </row>
    <row r="492" spans="1:4" s="94" customFormat="1" ht="14">
      <c r="A492" s="149"/>
      <c r="B492" s="149"/>
      <c r="C492" s="70" t="s">
        <v>410</v>
      </c>
      <c r="D492" s="71">
        <v>60147</v>
      </c>
    </row>
    <row r="493" spans="1:4" s="94" customFormat="1" ht="14">
      <c r="A493" s="93"/>
      <c r="B493" s="93"/>
      <c r="C493" s="70" t="s">
        <v>418</v>
      </c>
      <c r="D493" s="71">
        <v>244331</v>
      </c>
    </row>
    <row r="494" spans="1:4" s="103" customFormat="1" ht="10.5">
      <c r="A494" s="100"/>
      <c r="B494" s="100"/>
      <c r="C494" s="102"/>
      <c r="D494" s="109"/>
    </row>
    <row r="495" spans="1:4" s="103" customFormat="1" ht="10.5">
      <c r="A495" s="100"/>
      <c r="B495" s="100"/>
      <c r="C495" s="102"/>
      <c r="D495" s="109"/>
    </row>
    <row r="496" spans="1:4" s="60" customFormat="1" ht="15.5">
      <c r="A496" s="46" t="s">
        <v>46</v>
      </c>
      <c r="B496" s="58" t="s">
        <v>81</v>
      </c>
      <c r="C496" s="79" t="s">
        <v>393</v>
      </c>
      <c r="D496" s="121"/>
    </row>
    <row r="497" spans="1:4" s="60" customFormat="1" ht="15.5">
      <c r="A497" s="9" t="s">
        <v>354</v>
      </c>
      <c r="B497" s="9"/>
      <c r="C497" s="79"/>
      <c r="D497" s="121"/>
    </row>
    <row r="498" spans="3:4" s="62" customFormat="1" ht="14">
      <c r="C498" s="68" t="s">
        <v>51</v>
      </c>
      <c r="D498" s="98">
        <f>SUM(D499:D499)</f>
        <v>16729736</v>
      </c>
    </row>
    <row r="499" spans="1:4" s="63" customFormat="1" ht="14">
      <c r="A499" s="93"/>
      <c r="B499" s="93"/>
      <c r="C499" s="70" t="s">
        <v>320</v>
      </c>
      <c r="D499" s="71">
        <v>16729736</v>
      </c>
    </row>
    <row r="500" spans="1:4" s="62" customFormat="1" ht="14">
      <c r="A500" s="44"/>
      <c r="B500" s="44"/>
      <c r="C500" s="68" t="s">
        <v>1</v>
      </c>
      <c r="D500" s="98">
        <f>SUM(D501:D502)</f>
        <v>16729736</v>
      </c>
    </row>
    <row r="501" spans="1:4" s="94" customFormat="1" ht="14">
      <c r="A501" s="93"/>
      <c r="B501" s="93"/>
      <c r="C501" s="70" t="s">
        <v>70</v>
      </c>
      <c r="D501" s="71">
        <v>979519</v>
      </c>
    </row>
    <row r="502" spans="1:4" s="94" customFormat="1" ht="14">
      <c r="A502" s="93"/>
      <c r="B502" s="93"/>
      <c r="C502" s="70" t="s">
        <v>418</v>
      </c>
      <c r="D502" s="71">
        <v>15750217</v>
      </c>
    </row>
    <row r="503" spans="1:4" s="103" customFormat="1" ht="10.5">
      <c r="A503" s="100"/>
      <c r="B503" s="100"/>
      <c r="C503" s="102"/>
      <c r="D503" s="109"/>
    </row>
    <row r="504" spans="1:4" s="103" customFormat="1" ht="10.5">
      <c r="A504" s="100"/>
      <c r="B504" s="100"/>
      <c r="C504" s="102"/>
      <c r="D504" s="109"/>
    </row>
    <row r="505" spans="1:4" s="12" customFormat="1" ht="15">
      <c r="A505" s="46" t="s">
        <v>33</v>
      </c>
      <c r="B505" s="58" t="s">
        <v>82</v>
      </c>
      <c r="C505" s="79" t="s">
        <v>5</v>
      </c>
      <c r="D505" s="121"/>
    </row>
    <row r="506" spans="1:4" s="104" customFormat="1" ht="14">
      <c r="A506" s="9" t="s">
        <v>354</v>
      </c>
      <c r="B506" s="9"/>
      <c r="C506" s="105"/>
      <c r="D506" s="122"/>
    </row>
    <row r="507" spans="3:4" s="14" customFormat="1" ht="14">
      <c r="C507" s="68" t="s">
        <v>51</v>
      </c>
      <c r="D507" s="98">
        <f>SUM(D508:D510)</f>
        <v>11499920</v>
      </c>
    </row>
    <row r="508" spans="1:4" s="94" customFormat="1" ht="14">
      <c r="A508" s="93"/>
      <c r="B508" s="93"/>
      <c r="C508" s="70" t="s">
        <v>320</v>
      </c>
      <c r="D508" s="71">
        <v>8178442</v>
      </c>
    </row>
    <row r="509" spans="1:4" s="94" customFormat="1" ht="14">
      <c r="A509" s="93"/>
      <c r="B509" s="93"/>
      <c r="C509" s="152" t="s">
        <v>149</v>
      </c>
      <c r="D509" s="71">
        <v>271357</v>
      </c>
    </row>
    <row r="510" spans="1:4" s="94" customFormat="1" ht="14">
      <c r="A510" s="93"/>
      <c r="B510" s="93"/>
      <c r="C510" s="70" t="s">
        <v>401</v>
      </c>
      <c r="D510" s="71">
        <v>3050121</v>
      </c>
    </row>
    <row r="511" spans="1:4" s="14" customFormat="1" ht="14">
      <c r="A511" s="44"/>
      <c r="B511" s="44"/>
      <c r="C511" s="68" t="s">
        <v>1</v>
      </c>
      <c r="D511" s="98">
        <f>D512+D516+D517</f>
        <v>11499920</v>
      </c>
    </row>
    <row r="512" spans="1:4" s="94" customFormat="1" ht="14">
      <c r="A512" s="93"/>
      <c r="B512" s="93"/>
      <c r="C512" s="152" t="s">
        <v>412</v>
      </c>
      <c r="D512" s="71">
        <v>7219866</v>
      </c>
    </row>
    <row r="513" spans="1:4" s="143" customFormat="1" ht="13">
      <c r="A513" s="142"/>
      <c r="B513" s="142"/>
      <c r="C513" s="171" t="s">
        <v>148</v>
      </c>
      <c r="D513" s="151">
        <v>195351</v>
      </c>
    </row>
    <row r="514" spans="1:4" s="83" customFormat="1" ht="13">
      <c r="A514" s="150"/>
      <c r="B514" s="150"/>
      <c r="C514" s="181" t="s">
        <v>415</v>
      </c>
      <c r="D514" s="182">
        <v>5590165</v>
      </c>
    </row>
    <row r="515" spans="1:4" s="143" customFormat="1" ht="13">
      <c r="A515" s="142"/>
      <c r="B515" s="142"/>
      <c r="C515" s="171" t="s">
        <v>208</v>
      </c>
      <c r="D515" s="151">
        <v>158064</v>
      </c>
    </row>
    <row r="516" spans="1:4" s="94" customFormat="1" ht="14">
      <c r="A516" s="93"/>
      <c r="B516" s="93"/>
      <c r="C516" s="152" t="s">
        <v>413</v>
      </c>
      <c r="D516" s="71">
        <v>4202761</v>
      </c>
    </row>
    <row r="517" spans="1:4" s="94" customFormat="1" ht="14">
      <c r="A517" s="149"/>
      <c r="B517" s="149"/>
      <c r="C517" s="70" t="s">
        <v>410</v>
      </c>
      <c r="D517" s="71">
        <v>77293</v>
      </c>
    </row>
    <row r="518" spans="1:4" s="38" customFormat="1" ht="10.5">
      <c r="A518" s="52"/>
      <c r="B518" s="52"/>
      <c r="C518" s="102"/>
      <c r="D518" s="109"/>
    </row>
    <row r="519" spans="1:4" s="103" customFormat="1" ht="10.5">
      <c r="A519" s="100"/>
      <c r="B519" s="100"/>
      <c r="C519" s="102"/>
      <c r="D519" s="109"/>
    </row>
    <row r="520" spans="1:4" s="12" customFormat="1" ht="15">
      <c r="A520" s="46" t="s">
        <v>44</v>
      </c>
      <c r="B520" s="58" t="s">
        <v>82</v>
      </c>
      <c r="C520" s="79" t="s">
        <v>433</v>
      </c>
      <c r="D520" s="121"/>
    </row>
    <row r="521" spans="1:4" s="104" customFormat="1" ht="14">
      <c r="A521" s="9" t="s">
        <v>354</v>
      </c>
      <c r="B521" s="9"/>
      <c r="C521" s="105"/>
      <c r="D521" s="122"/>
    </row>
    <row r="522" spans="3:4" s="14" customFormat="1" ht="14">
      <c r="C522" s="68" t="s">
        <v>51</v>
      </c>
      <c r="D522" s="98">
        <f>SUM(D523:D524)</f>
        <v>16272113</v>
      </c>
    </row>
    <row r="523" spans="1:4" s="94" customFormat="1" ht="14">
      <c r="A523" s="93"/>
      <c r="B523" s="93"/>
      <c r="C523" s="70" t="s">
        <v>320</v>
      </c>
      <c r="D523" s="71">
        <v>15851633</v>
      </c>
    </row>
    <row r="524" spans="1:4" s="94" customFormat="1" ht="14">
      <c r="A524" s="93"/>
      <c r="B524" s="93"/>
      <c r="C524" s="152" t="s">
        <v>149</v>
      </c>
      <c r="D524" s="71">
        <v>420480</v>
      </c>
    </row>
    <row r="525" spans="1:4" s="14" customFormat="1" ht="14">
      <c r="A525" s="44"/>
      <c r="B525" s="44"/>
      <c r="C525" s="68" t="s">
        <v>1</v>
      </c>
      <c r="D525" s="98">
        <f>D526</f>
        <v>16272113</v>
      </c>
    </row>
    <row r="526" spans="1:4" s="94" customFormat="1" ht="14">
      <c r="A526" s="93"/>
      <c r="B526" s="93"/>
      <c r="C526" s="70" t="s">
        <v>418</v>
      </c>
      <c r="D526" s="71">
        <v>16272113</v>
      </c>
    </row>
    <row r="527" spans="1:4" s="21" customFormat="1" ht="10.5">
      <c r="A527" s="52"/>
      <c r="B527" s="52"/>
      <c r="C527" s="102"/>
      <c r="D527" s="109"/>
    </row>
    <row r="528" spans="1:4" s="103" customFormat="1" ht="10.5">
      <c r="A528" s="100"/>
      <c r="B528" s="100"/>
      <c r="C528" s="102"/>
      <c r="D528" s="109"/>
    </row>
    <row r="529" spans="1:4" s="103" customFormat="1" ht="10.5">
      <c r="A529" s="100"/>
      <c r="B529" s="100"/>
      <c r="C529" s="102"/>
      <c r="D529" s="109"/>
    </row>
    <row r="530" spans="1:4" s="38" customFormat="1" ht="10.5">
      <c r="A530" s="52"/>
      <c r="B530" s="52"/>
      <c r="C530" s="102"/>
      <c r="D530" s="109"/>
    </row>
    <row r="531" spans="1:4" s="12" customFormat="1" ht="15">
      <c r="A531" s="46" t="s">
        <v>34</v>
      </c>
      <c r="B531" s="58" t="s">
        <v>80</v>
      </c>
      <c r="C531" s="79" t="s">
        <v>146</v>
      </c>
      <c r="D531" s="121"/>
    </row>
    <row r="532" spans="1:4" s="104" customFormat="1" ht="14">
      <c r="A532" s="9" t="s">
        <v>354</v>
      </c>
      <c r="B532" s="9"/>
      <c r="C532" s="105"/>
      <c r="D532" s="122"/>
    </row>
    <row r="533" spans="3:4" s="14" customFormat="1" ht="14">
      <c r="C533" s="68" t="s">
        <v>51</v>
      </c>
      <c r="D533" s="98">
        <f>SUM(D534:D536)</f>
        <v>2151486</v>
      </c>
    </row>
    <row r="534" spans="1:4" s="94" customFormat="1" ht="14">
      <c r="A534" s="93"/>
      <c r="B534" s="93"/>
      <c r="C534" s="70" t="s">
        <v>320</v>
      </c>
      <c r="D534" s="71">
        <v>1995506</v>
      </c>
    </row>
    <row r="535" spans="1:4" s="94" customFormat="1" ht="14">
      <c r="A535" s="93"/>
      <c r="B535" s="93"/>
      <c r="C535" s="152" t="s">
        <v>149</v>
      </c>
      <c r="D535" s="71">
        <v>155900</v>
      </c>
    </row>
    <row r="536" spans="1:4" s="94" customFormat="1" ht="14">
      <c r="A536" s="93"/>
      <c r="B536" s="93"/>
      <c r="C536" s="70" t="s">
        <v>401</v>
      </c>
      <c r="D536" s="71">
        <v>80</v>
      </c>
    </row>
    <row r="537" spans="1:4" s="14" customFormat="1" ht="14">
      <c r="A537" s="44"/>
      <c r="B537" s="44"/>
      <c r="C537" s="68" t="s">
        <v>1</v>
      </c>
      <c r="D537" s="98">
        <f>D538+D542+D543</f>
        <v>2151486</v>
      </c>
    </row>
    <row r="538" spans="1:4" s="94" customFormat="1" ht="14">
      <c r="A538" s="93"/>
      <c r="B538" s="93"/>
      <c r="C538" s="152" t="s">
        <v>412</v>
      </c>
      <c r="D538" s="71">
        <v>1576748</v>
      </c>
    </row>
    <row r="539" spans="1:4" s="37" customFormat="1" ht="13">
      <c r="A539" s="55"/>
      <c r="B539" s="55"/>
      <c r="C539" s="138" t="s">
        <v>148</v>
      </c>
      <c r="D539" s="67">
        <v>112500</v>
      </c>
    </row>
    <row r="540" spans="1:4" s="83" customFormat="1" ht="13">
      <c r="A540" s="150"/>
      <c r="B540" s="150"/>
      <c r="C540" s="181" t="s">
        <v>415</v>
      </c>
      <c r="D540" s="182">
        <v>1215029</v>
      </c>
    </row>
    <row r="541" spans="1:4" s="37" customFormat="1" ht="13">
      <c r="A541" s="55"/>
      <c r="B541" s="55"/>
      <c r="C541" s="138" t="s">
        <v>208</v>
      </c>
      <c r="D541" s="67">
        <v>91027</v>
      </c>
    </row>
    <row r="542" spans="1:4" s="94" customFormat="1" ht="14">
      <c r="A542" s="93"/>
      <c r="B542" s="93"/>
      <c r="C542" s="152" t="s">
        <v>413</v>
      </c>
      <c r="D542" s="71">
        <v>566104</v>
      </c>
    </row>
    <row r="543" spans="1:4" s="94" customFormat="1" ht="14">
      <c r="A543" s="149"/>
      <c r="B543" s="149"/>
      <c r="C543" s="70" t="s">
        <v>410</v>
      </c>
      <c r="D543" s="71">
        <v>8634</v>
      </c>
    </row>
    <row r="544" spans="1:4" s="103" customFormat="1" ht="10.5" customHeight="1">
      <c r="A544" s="100"/>
      <c r="B544" s="100"/>
      <c r="C544" s="102"/>
      <c r="D544" s="109"/>
    </row>
    <row r="545" spans="1:4" s="103" customFormat="1" ht="10.5" customHeight="1">
      <c r="A545" s="100"/>
      <c r="B545" s="100"/>
      <c r="C545" s="102"/>
      <c r="D545" s="109"/>
    </row>
    <row r="546" spans="1:4" s="12" customFormat="1" ht="15">
      <c r="A546" s="46" t="s">
        <v>58</v>
      </c>
      <c r="B546" s="58" t="s">
        <v>80</v>
      </c>
      <c r="C546" s="79" t="s">
        <v>434</v>
      </c>
      <c r="D546" s="121"/>
    </row>
    <row r="547" spans="1:4" s="104" customFormat="1" ht="14">
      <c r="A547" s="9" t="s">
        <v>372</v>
      </c>
      <c r="B547" s="9"/>
      <c r="C547" s="105"/>
      <c r="D547" s="122"/>
    </row>
    <row r="548" spans="3:4" s="14" customFormat="1" ht="14">
      <c r="C548" s="68" t="s">
        <v>51</v>
      </c>
      <c r="D548" s="98">
        <f>SUM(D549:D549)</f>
        <v>5169908</v>
      </c>
    </row>
    <row r="549" spans="1:4" s="94" customFormat="1" ht="14">
      <c r="A549" s="93"/>
      <c r="B549" s="93"/>
      <c r="C549" s="70" t="s">
        <v>320</v>
      </c>
      <c r="D549" s="71">
        <v>5169908</v>
      </c>
    </row>
    <row r="550" spans="1:4" s="14" customFormat="1" ht="14">
      <c r="A550" s="44"/>
      <c r="B550" s="44"/>
      <c r="C550" s="68" t="s">
        <v>1</v>
      </c>
      <c r="D550" s="98">
        <f>D551</f>
        <v>5169908</v>
      </c>
    </row>
    <row r="551" spans="1:4" s="94" customFormat="1" ht="14">
      <c r="A551" s="93"/>
      <c r="B551" s="93"/>
      <c r="C551" s="70" t="s">
        <v>418</v>
      </c>
      <c r="D551" s="71">
        <v>5169908</v>
      </c>
    </row>
    <row r="552" spans="1:4" s="21" customFormat="1" ht="10.5" customHeight="1">
      <c r="A552" s="52"/>
      <c r="B552" s="52"/>
      <c r="C552" s="102"/>
      <c r="D552" s="109"/>
    </row>
    <row r="553" spans="1:4" s="103" customFormat="1" ht="10.5" customHeight="1">
      <c r="A553" s="100"/>
      <c r="B553" s="100"/>
      <c r="C553" s="102"/>
      <c r="D553" s="109"/>
    </row>
    <row r="554" spans="1:4" s="35" customFormat="1" ht="15">
      <c r="A554" s="46" t="s">
        <v>36</v>
      </c>
      <c r="B554" s="58" t="s">
        <v>80</v>
      </c>
      <c r="C554" s="79" t="s">
        <v>136</v>
      </c>
      <c r="D554" s="121"/>
    </row>
    <row r="555" spans="1:4" s="38" customFormat="1" ht="14">
      <c r="A555" s="9" t="s">
        <v>326</v>
      </c>
      <c r="B555" s="9"/>
      <c r="C555" s="105"/>
      <c r="D555" s="122"/>
    </row>
    <row r="556" spans="3:4" s="35" customFormat="1" ht="14">
      <c r="C556" s="68" t="s">
        <v>51</v>
      </c>
      <c r="D556" s="98">
        <f>SUM(D557:D559)</f>
        <v>11121017</v>
      </c>
    </row>
    <row r="557" spans="1:4" s="94" customFormat="1" ht="14">
      <c r="A557" s="93"/>
      <c r="B557" s="93"/>
      <c r="C557" s="70" t="s">
        <v>320</v>
      </c>
      <c r="D557" s="71">
        <v>10292185</v>
      </c>
    </row>
    <row r="558" spans="1:4" s="94" customFormat="1" ht="14">
      <c r="A558" s="93"/>
      <c r="B558" s="93"/>
      <c r="C558" s="152" t="s">
        <v>149</v>
      </c>
      <c r="D558" s="71">
        <v>742981</v>
      </c>
    </row>
    <row r="559" spans="1:4" s="94" customFormat="1" ht="14">
      <c r="A559" s="93"/>
      <c r="B559" s="93"/>
      <c r="C559" s="70" t="s">
        <v>401</v>
      </c>
      <c r="D559" s="71">
        <v>85851</v>
      </c>
    </row>
    <row r="560" spans="1:4" s="35" customFormat="1" ht="14">
      <c r="A560" s="44"/>
      <c r="B560" s="44"/>
      <c r="C560" s="68" t="s">
        <v>1</v>
      </c>
      <c r="D560" s="98">
        <f>D561+D565+D566+D567</f>
        <v>11121017</v>
      </c>
    </row>
    <row r="561" spans="1:4" s="94" customFormat="1" ht="14">
      <c r="A561" s="93"/>
      <c r="B561" s="93"/>
      <c r="C561" s="152" t="s">
        <v>412</v>
      </c>
      <c r="D561" s="71">
        <v>9216306</v>
      </c>
    </row>
    <row r="562" spans="1:4" s="37" customFormat="1" ht="13">
      <c r="A562" s="55"/>
      <c r="B562" s="55"/>
      <c r="C562" s="138" t="s">
        <v>148</v>
      </c>
      <c r="D562" s="67">
        <v>5844</v>
      </c>
    </row>
    <row r="563" spans="1:4" s="83" customFormat="1" ht="13">
      <c r="A563" s="150"/>
      <c r="B563" s="150"/>
      <c r="C563" s="181" t="s">
        <v>415</v>
      </c>
      <c r="D563" s="182">
        <v>7129940</v>
      </c>
    </row>
    <row r="564" spans="1:4" s="37" customFormat="1" ht="13">
      <c r="A564" s="55"/>
      <c r="B564" s="55"/>
      <c r="C564" s="138" t="s">
        <v>208</v>
      </c>
      <c r="D564" s="67">
        <v>4728</v>
      </c>
    </row>
    <row r="565" spans="1:4" s="94" customFormat="1" ht="14">
      <c r="A565" s="93"/>
      <c r="B565" s="93"/>
      <c r="C565" s="152" t="s">
        <v>413</v>
      </c>
      <c r="D565" s="71">
        <v>1108233</v>
      </c>
    </row>
    <row r="566" spans="1:4" s="94" customFormat="1" ht="14">
      <c r="A566" s="149"/>
      <c r="B566" s="149"/>
      <c r="C566" s="70" t="s">
        <v>410</v>
      </c>
      <c r="D566" s="71">
        <v>83749</v>
      </c>
    </row>
    <row r="567" spans="1:4" s="94" customFormat="1" ht="14">
      <c r="A567" s="93"/>
      <c r="B567" s="93"/>
      <c r="C567" s="70" t="s">
        <v>418</v>
      </c>
      <c r="D567" s="71">
        <v>712729</v>
      </c>
    </row>
    <row r="568" spans="1:4" s="38" customFormat="1" ht="10.5" customHeight="1">
      <c r="A568" s="52"/>
      <c r="B568" s="52"/>
      <c r="C568" s="102"/>
      <c r="D568" s="109"/>
    </row>
    <row r="569" spans="1:4" s="38" customFormat="1" ht="10.5" customHeight="1">
      <c r="A569" s="52"/>
      <c r="B569" s="52"/>
      <c r="C569" s="102"/>
      <c r="D569" s="109"/>
    </row>
    <row r="570" spans="1:4" s="21" customFormat="1" ht="15">
      <c r="A570" s="46" t="s">
        <v>151</v>
      </c>
      <c r="B570" s="58" t="s">
        <v>78</v>
      </c>
      <c r="C570" s="79" t="s">
        <v>292</v>
      </c>
      <c r="D570" s="121"/>
    </row>
    <row r="571" spans="1:4" s="21" customFormat="1" ht="15">
      <c r="A571" s="9" t="s">
        <v>325</v>
      </c>
      <c r="B571" s="9"/>
      <c r="C571" s="79" t="s">
        <v>291</v>
      </c>
      <c r="D571" s="121"/>
    </row>
    <row r="572" spans="1:4" s="38" customFormat="1" ht="10.5">
      <c r="A572" s="59"/>
      <c r="B572" s="59"/>
      <c r="C572" s="105"/>
      <c r="D572" s="122"/>
    </row>
    <row r="573" spans="1:4" s="21" customFormat="1" ht="14">
      <c r="A573" s="44"/>
      <c r="B573" s="44"/>
      <c r="C573" s="68" t="s">
        <v>51</v>
      </c>
      <c r="D573" s="98">
        <f>D574</f>
        <v>924368</v>
      </c>
    </row>
    <row r="574" spans="1:4" s="94" customFormat="1" ht="14">
      <c r="A574" s="93"/>
      <c r="B574" s="93"/>
      <c r="C574" s="70" t="s">
        <v>320</v>
      </c>
      <c r="D574" s="71">
        <v>924368</v>
      </c>
    </row>
    <row r="575" spans="1:4" s="21" customFormat="1" ht="14">
      <c r="A575" s="44"/>
      <c r="B575" s="44"/>
      <c r="C575" s="68" t="s">
        <v>1</v>
      </c>
      <c r="D575" s="98">
        <f>SUM(D576:D577)</f>
        <v>924368</v>
      </c>
    </row>
    <row r="576" spans="1:4" s="94" customFormat="1" ht="14">
      <c r="A576" s="93"/>
      <c r="B576" s="44"/>
      <c r="C576" s="173" t="s">
        <v>413</v>
      </c>
      <c r="D576" s="71">
        <v>862868</v>
      </c>
    </row>
    <row r="577" spans="1:4" s="94" customFormat="1" ht="14">
      <c r="A577" s="93"/>
      <c r="B577" s="93"/>
      <c r="C577" s="70" t="s">
        <v>418</v>
      </c>
      <c r="D577" s="71">
        <v>61500</v>
      </c>
    </row>
    <row r="578" spans="1:4" s="21" customFormat="1" ht="10.5" customHeight="1">
      <c r="A578" s="52"/>
      <c r="B578" s="52"/>
      <c r="C578" s="102"/>
      <c r="D578" s="109"/>
    </row>
    <row r="579" spans="1:4" s="103" customFormat="1" ht="10.5" customHeight="1">
      <c r="A579" s="100"/>
      <c r="B579" s="100"/>
      <c r="C579" s="102"/>
      <c r="D579" s="109"/>
    </row>
    <row r="580" spans="1:4" s="12" customFormat="1" ht="15">
      <c r="A580" s="46" t="s">
        <v>35</v>
      </c>
      <c r="B580" s="58" t="s">
        <v>80</v>
      </c>
      <c r="C580" s="79" t="s">
        <v>428</v>
      </c>
      <c r="D580" s="121"/>
    </row>
    <row r="581" spans="1:4" s="104" customFormat="1" ht="14">
      <c r="A581" s="9" t="s">
        <v>373</v>
      </c>
      <c r="B581" s="9"/>
      <c r="C581" s="105"/>
      <c r="D581" s="122"/>
    </row>
    <row r="582" spans="3:4" s="14" customFormat="1" ht="14">
      <c r="C582" s="68" t="s">
        <v>51</v>
      </c>
      <c r="D582" s="98">
        <f>SUM(D583:D583)</f>
        <v>174842</v>
      </c>
    </row>
    <row r="583" spans="1:4" s="94" customFormat="1" ht="14">
      <c r="A583" s="93"/>
      <c r="B583" s="93"/>
      <c r="C583" s="70" t="s">
        <v>320</v>
      </c>
      <c r="D583" s="71">
        <v>174842</v>
      </c>
    </row>
    <row r="584" spans="1:4" s="14" customFormat="1" ht="14">
      <c r="A584" s="44"/>
      <c r="B584" s="44"/>
      <c r="C584" s="68" t="s">
        <v>1</v>
      </c>
      <c r="D584" s="98">
        <f>SUM(D585:D586)</f>
        <v>174842</v>
      </c>
    </row>
    <row r="585" spans="1:4" s="94" customFormat="1" ht="14">
      <c r="A585" s="93"/>
      <c r="B585" s="93"/>
      <c r="C585" s="173" t="s">
        <v>413</v>
      </c>
      <c r="D585" s="71">
        <v>74842</v>
      </c>
    </row>
    <row r="586" spans="1:4" s="94" customFormat="1" ht="14">
      <c r="A586" s="93"/>
      <c r="B586" s="93"/>
      <c r="C586" s="70" t="s">
        <v>410</v>
      </c>
      <c r="D586" s="71">
        <v>100000</v>
      </c>
    </row>
    <row r="587" spans="1:4" s="38" customFormat="1" ht="9.75" customHeight="1">
      <c r="A587" s="52"/>
      <c r="B587" s="52"/>
      <c r="C587" s="102"/>
      <c r="D587" s="109"/>
    </row>
    <row r="588" spans="1:4" s="103" customFormat="1" ht="9.75" customHeight="1">
      <c r="A588" s="100"/>
      <c r="B588" s="100"/>
      <c r="C588" s="102"/>
      <c r="D588" s="109"/>
    </row>
    <row r="589" spans="1:4" s="12" customFormat="1" ht="15">
      <c r="A589" s="46" t="s">
        <v>49</v>
      </c>
      <c r="B589" s="58" t="s">
        <v>96</v>
      </c>
      <c r="C589" s="79" t="s">
        <v>62</v>
      </c>
      <c r="D589" s="121"/>
    </row>
    <row r="590" spans="1:4" s="104" customFormat="1" ht="14">
      <c r="A590" s="9" t="s">
        <v>328</v>
      </c>
      <c r="B590" s="9"/>
      <c r="C590" s="105"/>
      <c r="D590" s="122"/>
    </row>
    <row r="591" spans="3:4" s="14" customFormat="1" ht="14">
      <c r="C591" s="68" t="s">
        <v>51</v>
      </c>
      <c r="D591" s="98">
        <f>SUM(D592:D593)</f>
        <v>2720909</v>
      </c>
    </row>
    <row r="592" spans="1:4" s="42" customFormat="1" ht="14">
      <c r="A592" s="93"/>
      <c r="B592" s="93"/>
      <c r="C592" s="70" t="s">
        <v>320</v>
      </c>
      <c r="D592" s="71">
        <v>2656109</v>
      </c>
    </row>
    <row r="593" spans="1:4" s="42" customFormat="1" ht="14">
      <c r="A593" s="93"/>
      <c r="B593" s="93"/>
      <c r="C593" s="152" t="s">
        <v>149</v>
      </c>
      <c r="D593" s="71">
        <v>64800</v>
      </c>
    </row>
    <row r="594" spans="1:4" s="14" customFormat="1" ht="14">
      <c r="A594" s="44"/>
      <c r="B594" s="44"/>
      <c r="C594" s="68" t="s">
        <v>1</v>
      </c>
      <c r="D594" s="98">
        <f>D595</f>
        <v>2720909</v>
      </c>
    </row>
    <row r="595" spans="1:4" s="94" customFormat="1" ht="14">
      <c r="A595" s="93"/>
      <c r="B595" s="93"/>
      <c r="C595" s="70" t="s">
        <v>418</v>
      </c>
      <c r="D595" s="71">
        <v>2720909</v>
      </c>
    </row>
    <row r="596" spans="1:4" s="38" customFormat="1" ht="10.5">
      <c r="A596" s="52"/>
      <c r="B596" s="52"/>
      <c r="C596" s="102"/>
      <c r="D596" s="109"/>
    </row>
    <row r="597" spans="1:4" s="103" customFormat="1" ht="10.5">
      <c r="A597" s="100"/>
      <c r="B597" s="100"/>
      <c r="C597" s="102"/>
      <c r="D597" s="109"/>
    </row>
    <row r="598" spans="1:4" ht="15">
      <c r="A598" s="46" t="s">
        <v>57</v>
      </c>
      <c r="B598" s="58" t="s">
        <v>96</v>
      </c>
      <c r="C598" s="79" t="s">
        <v>59</v>
      </c>
      <c r="D598" s="121"/>
    </row>
    <row r="599" spans="1:4" s="38" customFormat="1" ht="14">
      <c r="A599" s="9" t="s">
        <v>328</v>
      </c>
      <c r="B599" s="9"/>
      <c r="C599" s="105"/>
      <c r="D599" s="122"/>
    </row>
    <row r="600" spans="3:4" ht="14">
      <c r="C600" s="68" t="s">
        <v>51</v>
      </c>
      <c r="D600" s="98">
        <f>D601</f>
        <v>1386899</v>
      </c>
    </row>
    <row r="601" spans="1:4" s="94" customFormat="1" ht="14">
      <c r="A601" s="93"/>
      <c r="B601" s="93"/>
      <c r="C601" s="70" t="s">
        <v>320</v>
      </c>
      <c r="D601" s="71">
        <v>1386899</v>
      </c>
    </row>
    <row r="602" spans="1:4" ht="14">
      <c r="A602" s="44"/>
      <c r="B602" s="44"/>
      <c r="C602" s="68" t="s">
        <v>1</v>
      </c>
      <c r="D602" s="98">
        <f>D603</f>
        <v>1386899</v>
      </c>
    </row>
    <row r="603" spans="1:4" s="94" customFormat="1" ht="14">
      <c r="A603" s="93"/>
      <c r="B603" s="93"/>
      <c r="C603" s="70" t="s">
        <v>418</v>
      </c>
      <c r="D603" s="71">
        <v>1386899</v>
      </c>
    </row>
    <row r="604" spans="1:4" s="38" customFormat="1" ht="10.5">
      <c r="A604" s="52"/>
      <c r="B604" s="52"/>
      <c r="C604" s="102"/>
      <c r="D604" s="109"/>
    </row>
    <row r="605" spans="1:4" s="103" customFormat="1" ht="10.5">
      <c r="A605" s="100"/>
      <c r="B605" s="100"/>
      <c r="C605" s="102"/>
      <c r="D605" s="109"/>
    </row>
    <row r="606" spans="1:4" ht="17.5">
      <c r="A606" s="86"/>
      <c r="B606" s="55"/>
      <c r="C606" s="81" t="s">
        <v>247</v>
      </c>
      <c r="D606" s="124"/>
    </row>
    <row r="607" spans="1:4" ht="17.5">
      <c r="A607" s="86"/>
      <c r="B607" s="55"/>
      <c r="C607" s="81" t="s">
        <v>231</v>
      </c>
      <c r="D607" s="124"/>
    </row>
    <row r="608" spans="1:4" s="21" customFormat="1" ht="10.5">
      <c r="A608" s="52"/>
      <c r="B608" s="52"/>
      <c r="C608" s="102"/>
      <c r="D608" s="109"/>
    </row>
    <row r="609" spans="1:4" ht="15">
      <c r="A609" s="46" t="s">
        <v>189</v>
      </c>
      <c r="B609" s="58" t="s">
        <v>115</v>
      </c>
      <c r="C609" s="79" t="s">
        <v>290</v>
      </c>
      <c r="D609" s="121"/>
    </row>
    <row r="610" spans="1:4" s="37" customFormat="1" ht="15">
      <c r="A610" s="9" t="s">
        <v>374</v>
      </c>
      <c r="B610" s="9"/>
      <c r="C610" s="79" t="s">
        <v>231</v>
      </c>
      <c r="D610" s="121"/>
    </row>
    <row r="611" spans="1:4" s="103" customFormat="1" ht="10.5">
      <c r="A611" s="100"/>
      <c r="B611" s="100"/>
      <c r="C611" s="105"/>
      <c r="D611" s="122"/>
    </row>
    <row r="612" spans="1:4" ht="14">
      <c r="A612" s="44"/>
      <c r="B612" s="44"/>
      <c r="C612" s="68" t="s">
        <v>51</v>
      </c>
      <c r="D612" s="98">
        <f>SUM(D613:D614)</f>
        <v>6724496</v>
      </c>
    </row>
    <row r="613" spans="1:4" s="94" customFormat="1" ht="14">
      <c r="A613" s="93"/>
      <c r="B613" s="93"/>
      <c r="C613" s="70" t="s">
        <v>320</v>
      </c>
      <c r="D613" s="71">
        <v>6694809</v>
      </c>
    </row>
    <row r="614" spans="1:4" s="94" customFormat="1" ht="14">
      <c r="A614" s="93"/>
      <c r="B614" s="93"/>
      <c r="C614" s="70" t="s">
        <v>401</v>
      </c>
      <c r="D614" s="71">
        <v>29687</v>
      </c>
    </row>
    <row r="615" spans="1:4" ht="14">
      <c r="A615" s="44"/>
      <c r="B615" s="44"/>
      <c r="C615" s="68" t="s">
        <v>1</v>
      </c>
      <c r="D615" s="98">
        <f>D616+D618+D619+D620+D621</f>
        <v>6724496</v>
      </c>
    </row>
    <row r="616" spans="1:4" s="94" customFormat="1" ht="14">
      <c r="A616" s="93"/>
      <c r="B616" s="93"/>
      <c r="C616" s="152" t="s">
        <v>412</v>
      </c>
      <c r="D616" s="71">
        <v>1302247</v>
      </c>
    </row>
    <row r="617" spans="1:4" s="83" customFormat="1" ht="13">
      <c r="A617" s="150"/>
      <c r="B617" s="150"/>
      <c r="C617" s="153" t="s">
        <v>414</v>
      </c>
      <c r="D617" s="127">
        <v>975041</v>
      </c>
    </row>
    <row r="618" spans="1:4" s="94" customFormat="1" ht="14">
      <c r="A618" s="93"/>
      <c r="B618" s="93"/>
      <c r="C618" s="152" t="s">
        <v>413</v>
      </c>
      <c r="D618" s="71">
        <v>3613849</v>
      </c>
    </row>
    <row r="619" spans="1:4" s="94" customFormat="1" ht="14">
      <c r="A619" s="93"/>
      <c r="B619" s="93"/>
      <c r="C619" s="70" t="s">
        <v>70</v>
      </c>
      <c r="D619" s="71">
        <v>1723900</v>
      </c>
    </row>
    <row r="620" spans="1:4" s="94" customFormat="1" ht="14">
      <c r="A620" s="149"/>
      <c r="B620" s="149"/>
      <c r="C620" s="70" t="s">
        <v>410</v>
      </c>
      <c r="D620" s="71">
        <v>14500</v>
      </c>
    </row>
    <row r="621" spans="1:4" s="94" customFormat="1" ht="14">
      <c r="A621" s="93"/>
      <c r="B621" s="93"/>
      <c r="C621" s="70" t="s">
        <v>171</v>
      </c>
      <c r="D621" s="71">
        <v>70000</v>
      </c>
    </row>
    <row r="622" spans="1:4" s="38" customFormat="1" ht="10.5">
      <c r="A622" s="59"/>
      <c r="B622" s="59"/>
      <c r="C622" s="102"/>
      <c r="D622" s="109"/>
    </row>
    <row r="623" spans="1:4" s="103" customFormat="1" ht="10.5">
      <c r="A623" s="59"/>
      <c r="B623" s="59"/>
      <c r="C623" s="102"/>
      <c r="D623" s="109"/>
    </row>
    <row r="624" spans="1:4" ht="17.5">
      <c r="A624" s="86"/>
      <c r="B624" s="86"/>
      <c r="C624" s="81" t="s">
        <v>246</v>
      </c>
      <c r="D624" s="124"/>
    </row>
    <row r="625" spans="1:4" ht="17.5">
      <c r="A625" s="86"/>
      <c r="B625" s="86"/>
      <c r="C625" s="81" t="s">
        <v>229</v>
      </c>
      <c r="D625" s="124"/>
    </row>
    <row r="626" spans="1:4" s="38" customFormat="1" ht="10.5">
      <c r="A626" s="52"/>
      <c r="B626" s="52"/>
      <c r="C626" s="102"/>
      <c r="D626" s="109"/>
    </row>
    <row r="627" spans="1:4" ht="15">
      <c r="A627" s="46" t="s">
        <v>64</v>
      </c>
      <c r="B627" s="58" t="s">
        <v>74</v>
      </c>
      <c r="C627" s="79" t="s">
        <v>290</v>
      </c>
      <c r="D627" s="121"/>
    </row>
    <row r="628" spans="1:4" s="37" customFormat="1" ht="15">
      <c r="A628" s="9" t="s">
        <v>359</v>
      </c>
      <c r="B628" s="9"/>
      <c r="C628" s="79" t="s">
        <v>229</v>
      </c>
      <c r="D628" s="121"/>
    </row>
    <row r="629" spans="1:4" s="38" customFormat="1" ht="10.5">
      <c r="A629" s="59"/>
      <c r="B629" s="59"/>
      <c r="C629" s="105"/>
      <c r="D629" s="122"/>
    </row>
    <row r="630" spans="3:4" ht="14">
      <c r="C630" s="68" t="s">
        <v>51</v>
      </c>
      <c r="D630" s="98">
        <f>SUM(D631:D633)</f>
        <v>2324936</v>
      </c>
    </row>
    <row r="631" spans="1:4" s="94" customFormat="1" ht="14">
      <c r="A631" s="93"/>
      <c r="B631" s="93"/>
      <c r="C631" s="70" t="s">
        <v>320</v>
      </c>
      <c r="D631" s="71">
        <v>1177177</v>
      </c>
    </row>
    <row r="632" spans="1:4" s="94" customFormat="1" ht="14">
      <c r="A632" s="93"/>
      <c r="B632" s="93"/>
      <c r="C632" s="152" t="s">
        <v>149</v>
      </c>
      <c r="D632" s="71">
        <v>1147332</v>
      </c>
    </row>
    <row r="633" spans="1:4" s="94" customFormat="1" ht="14">
      <c r="A633" s="93"/>
      <c r="B633" s="93"/>
      <c r="C633" s="70" t="s">
        <v>401</v>
      </c>
      <c r="D633" s="71">
        <v>427</v>
      </c>
    </row>
    <row r="634" spans="1:4" ht="14">
      <c r="A634" s="44"/>
      <c r="B634" s="44"/>
      <c r="C634" s="68" t="s">
        <v>1</v>
      </c>
      <c r="D634" s="98">
        <f>D635+D639+D640</f>
        <v>2324936</v>
      </c>
    </row>
    <row r="635" spans="1:4" s="94" customFormat="1" ht="14">
      <c r="A635" s="93"/>
      <c r="B635" s="93"/>
      <c r="C635" s="152" t="s">
        <v>412</v>
      </c>
      <c r="D635" s="71">
        <v>678575</v>
      </c>
    </row>
    <row r="636" spans="1:4" ht="13">
      <c r="A636" s="55"/>
      <c r="B636" s="55"/>
      <c r="C636" s="138" t="s">
        <v>148</v>
      </c>
      <c r="D636" s="67">
        <v>358967</v>
      </c>
    </row>
    <row r="637" spans="1:4" s="83" customFormat="1" ht="13">
      <c r="A637" s="150"/>
      <c r="B637" s="150"/>
      <c r="C637" s="181" t="s">
        <v>415</v>
      </c>
      <c r="D637" s="182">
        <v>525353</v>
      </c>
    </row>
    <row r="638" spans="1:4" ht="13">
      <c r="A638" s="55"/>
      <c r="B638" s="55"/>
      <c r="C638" s="138" t="s">
        <v>208</v>
      </c>
      <c r="D638" s="67">
        <v>278584</v>
      </c>
    </row>
    <row r="639" spans="1:4" s="94" customFormat="1" ht="14">
      <c r="A639" s="93"/>
      <c r="B639" s="93"/>
      <c r="C639" s="152" t="s">
        <v>413</v>
      </c>
      <c r="D639" s="71">
        <v>1609043</v>
      </c>
    </row>
    <row r="640" spans="1:4" s="94" customFormat="1" ht="14">
      <c r="A640" s="149"/>
      <c r="B640" s="149"/>
      <c r="C640" s="70" t="s">
        <v>410</v>
      </c>
      <c r="D640" s="71">
        <v>37318</v>
      </c>
    </row>
    <row r="641" spans="1:4" s="38" customFormat="1" ht="10.5">
      <c r="A641" s="52"/>
      <c r="B641" s="52"/>
      <c r="C641" s="102"/>
      <c r="D641" s="109"/>
    </row>
    <row r="642" spans="1:4" s="103" customFormat="1" ht="10.5">
      <c r="A642" s="100"/>
      <c r="B642" s="100"/>
      <c r="C642" s="102"/>
      <c r="D642" s="109"/>
    </row>
    <row r="643" spans="1:4" ht="17.5">
      <c r="A643" s="86"/>
      <c r="B643" s="86"/>
      <c r="C643" s="81" t="s">
        <v>230</v>
      </c>
      <c r="D643" s="124"/>
    </row>
    <row r="644" spans="1:4" ht="17.5">
      <c r="A644" s="86"/>
      <c r="B644" s="86"/>
      <c r="C644" s="81" t="s">
        <v>226</v>
      </c>
      <c r="D644" s="124"/>
    </row>
    <row r="645" spans="1:4" s="38" customFormat="1" ht="10.5">
      <c r="A645" s="52"/>
      <c r="B645" s="52"/>
      <c r="C645" s="102"/>
      <c r="D645" s="109"/>
    </row>
    <row r="646" spans="3:4" ht="14">
      <c r="C646" s="68" t="s">
        <v>51</v>
      </c>
      <c r="D646" s="98">
        <f>SUM(D647:D649)</f>
        <v>19125642</v>
      </c>
    </row>
    <row r="647" spans="1:4" s="94" customFormat="1" ht="14">
      <c r="A647" s="93"/>
      <c r="B647" s="93"/>
      <c r="C647" s="70" t="s">
        <v>320</v>
      </c>
      <c r="D647" s="71">
        <f>D668+D682</f>
        <v>19074342</v>
      </c>
    </row>
    <row r="648" spans="1:4" s="94" customFormat="1" ht="14">
      <c r="A648" s="93"/>
      <c r="B648" s="93"/>
      <c r="C648" s="152" t="s">
        <v>149</v>
      </c>
      <c r="D648" s="71">
        <f>D669</f>
        <v>36300</v>
      </c>
    </row>
    <row r="649" spans="1:4" s="94" customFormat="1" ht="14">
      <c r="A649" s="93"/>
      <c r="B649" s="93"/>
      <c r="C649" s="70" t="s">
        <v>401</v>
      </c>
      <c r="D649" s="71">
        <f>D670</f>
        <v>15000</v>
      </c>
    </row>
    <row r="650" spans="1:4" ht="14">
      <c r="A650" s="44"/>
      <c r="B650" s="44"/>
      <c r="C650" s="68" t="s">
        <v>1</v>
      </c>
      <c r="D650" s="98">
        <f>D651+D653+D654</f>
        <v>19125642</v>
      </c>
    </row>
    <row r="651" spans="1:4" s="94" customFormat="1" ht="14">
      <c r="A651" s="93"/>
      <c r="B651" s="93"/>
      <c r="C651" s="152" t="s">
        <v>412</v>
      </c>
      <c r="D651" s="71">
        <f>D672</f>
        <v>4133284</v>
      </c>
    </row>
    <row r="652" spans="1:4" s="83" customFormat="1" ht="13">
      <c r="A652" s="150"/>
      <c r="B652" s="150"/>
      <c r="C652" s="153" t="s">
        <v>414</v>
      </c>
      <c r="D652" s="127">
        <f>D673</f>
        <v>3242154</v>
      </c>
    </row>
    <row r="653" spans="1:4" s="94" customFormat="1" ht="14">
      <c r="A653" s="93"/>
      <c r="B653" s="93"/>
      <c r="C653" s="152" t="s">
        <v>413</v>
      </c>
      <c r="D653" s="71">
        <f>D674+D684</f>
        <v>12349536</v>
      </c>
    </row>
    <row r="654" spans="1:4" s="94" customFormat="1" ht="14">
      <c r="A654" s="149"/>
      <c r="B654" s="149"/>
      <c r="C654" s="70" t="s">
        <v>410</v>
      </c>
      <c r="D654" s="71">
        <f>D675</f>
        <v>2642822</v>
      </c>
    </row>
    <row r="655" spans="1:4" s="38" customFormat="1" ht="10.5">
      <c r="A655" s="52"/>
      <c r="B655" s="52"/>
      <c r="C655" s="102"/>
      <c r="D655" s="109"/>
    </row>
    <row r="656" spans="1:4" s="103" customFormat="1" ht="10.5">
      <c r="A656" s="100"/>
      <c r="B656" s="100"/>
      <c r="C656" s="102"/>
      <c r="D656" s="109"/>
    </row>
    <row r="657" spans="1:4" s="103" customFormat="1" ht="10.5">
      <c r="A657" s="100"/>
      <c r="B657" s="100"/>
      <c r="C657" s="102"/>
      <c r="D657" s="109"/>
    </row>
    <row r="658" spans="1:4" s="103" customFormat="1" ht="10.5">
      <c r="A658" s="100"/>
      <c r="B658" s="100"/>
      <c r="C658" s="102"/>
      <c r="D658" s="109"/>
    </row>
    <row r="659" spans="1:4" s="103" customFormat="1" ht="10.5">
      <c r="A659" s="100"/>
      <c r="B659" s="100"/>
      <c r="C659" s="102"/>
      <c r="D659" s="109"/>
    </row>
    <row r="660" spans="1:4" s="103" customFormat="1" ht="10.5">
      <c r="A660" s="100"/>
      <c r="B660" s="100"/>
      <c r="C660" s="102"/>
      <c r="D660" s="109"/>
    </row>
    <row r="661" spans="1:4" s="103" customFormat="1" ht="10.5">
      <c r="A661" s="100"/>
      <c r="B661" s="100"/>
      <c r="C661" s="102"/>
      <c r="D661" s="109"/>
    </row>
    <row r="662" spans="1:4" s="103" customFormat="1" ht="10.5">
      <c r="A662" s="100"/>
      <c r="B662" s="100"/>
      <c r="C662" s="102"/>
      <c r="D662" s="109"/>
    </row>
    <row r="663" spans="1:4" s="103" customFormat="1" ht="10.5">
      <c r="A663" s="100"/>
      <c r="B663" s="100"/>
      <c r="C663" s="102"/>
      <c r="D663" s="109"/>
    </row>
    <row r="664" spans="1:4" s="37" customFormat="1" ht="15">
      <c r="A664" s="46" t="s">
        <v>225</v>
      </c>
      <c r="B664" s="58" t="s">
        <v>94</v>
      </c>
      <c r="C664" s="79" t="s">
        <v>290</v>
      </c>
      <c r="D664" s="121"/>
    </row>
    <row r="665" spans="1:4" s="37" customFormat="1" ht="15">
      <c r="A665" s="9" t="s">
        <v>323</v>
      </c>
      <c r="B665" s="9"/>
      <c r="C665" s="79" t="s">
        <v>226</v>
      </c>
      <c r="D665" s="121"/>
    </row>
    <row r="666" spans="1:4" s="103" customFormat="1" ht="10.5">
      <c r="A666" s="59"/>
      <c r="B666" s="59"/>
      <c r="C666" s="105"/>
      <c r="D666" s="122"/>
    </row>
    <row r="667" spans="3:4" s="37" customFormat="1" ht="14">
      <c r="C667" s="68" t="s">
        <v>51</v>
      </c>
      <c r="D667" s="98">
        <f>SUM(D668:D670)</f>
        <v>16317257</v>
      </c>
    </row>
    <row r="668" spans="1:4" s="94" customFormat="1" ht="14">
      <c r="A668" s="93"/>
      <c r="B668" s="93"/>
      <c r="C668" s="70" t="s">
        <v>320</v>
      </c>
      <c r="D668" s="71">
        <v>16265957</v>
      </c>
    </row>
    <row r="669" spans="1:4" s="94" customFormat="1" ht="14">
      <c r="A669" s="93"/>
      <c r="B669" s="93"/>
      <c r="C669" s="152" t="s">
        <v>149</v>
      </c>
      <c r="D669" s="71">
        <v>36300</v>
      </c>
    </row>
    <row r="670" spans="1:4" s="94" customFormat="1" ht="14">
      <c r="A670" s="93"/>
      <c r="B670" s="93"/>
      <c r="C670" s="70" t="s">
        <v>401</v>
      </c>
      <c r="D670" s="71">
        <v>15000</v>
      </c>
    </row>
    <row r="671" spans="1:4" s="37" customFormat="1" ht="14">
      <c r="A671" s="44"/>
      <c r="B671" s="44"/>
      <c r="C671" s="68" t="s">
        <v>1</v>
      </c>
      <c r="D671" s="98">
        <f>D672+D674+D675</f>
        <v>16317257</v>
      </c>
    </row>
    <row r="672" spans="1:4" s="94" customFormat="1" ht="14">
      <c r="A672" s="93"/>
      <c r="B672" s="93"/>
      <c r="C672" s="152" t="s">
        <v>412</v>
      </c>
      <c r="D672" s="71">
        <v>4133284</v>
      </c>
    </row>
    <row r="673" spans="1:4" s="83" customFormat="1" ht="13">
      <c r="A673" s="170"/>
      <c r="B673" s="170"/>
      <c r="C673" s="153" t="s">
        <v>414</v>
      </c>
      <c r="D673" s="127">
        <v>3242154</v>
      </c>
    </row>
    <row r="674" spans="1:4" s="94" customFormat="1" ht="14">
      <c r="A674" s="93"/>
      <c r="B674" s="93"/>
      <c r="C674" s="152" t="s">
        <v>413</v>
      </c>
      <c r="D674" s="71">
        <v>9541151</v>
      </c>
    </row>
    <row r="675" spans="1:4" s="94" customFormat="1" ht="14">
      <c r="A675" s="169"/>
      <c r="B675" s="169"/>
      <c r="C675" s="70" t="s">
        <v>410</v>
      </c>
      <c r="D675" s="71">
        <v>2642822</v>
      </c>
    </row>
    <row r="676" spans="1:4" s="103" customFormat="1" ht="10.5">
      <c r="A676" s="100"/>
      <c r="B676" s="100"/>
      <c r="C676" s="102"/>
      <c r="D676" s="109"/>
    </row>
    <row r="677" spans="1:4" s="103" customFormat="1" ht="10.5">
      <c r="A677" s="100"/>
      <c r="B677" s="100"/>
      <c r="C677" s="102"/>
      <c r="D677" s="109"/>
    </row>
    <row r="678" spans="1:4" s="103" customFormat="1" ht="10.5">
      <c r="A678" s="100"/>
      <c r="B678" s="100"/>
      <c r="C678" s="102"/>
      <c r="D678" s="109"/>
    </row>
    <row r="679" spans="1:4" s="37" customFormat="1" ht="15.5">
      <c r="A679" s="46" t="s">
        <v>420</v>
      </c>
      <c r="B679" s="58" t="s">
        <v>94</v>
      </c>
      <c r="C679" s="188" t="s">
        <v>427</v>
      </c>
      <c r="D679" s="121"/>
    </row>
    <row r="680" spans="1:4" s="37" customFormat="1" ht="15">
      <c r="A680" s="9" t="s">
        <v>323</v>
      </c>
      <c r="B680" s="9"/>
      <c r="C680" s="79"/>
      <c r="D680" s="121"/>
    </row>
    <row r="681" spans="3:4" s="37" customFormat="1" ht="14">
      <c r="C681" s="68" t="s">
        <v>51</v>
      </c>
      <c r="D681" s="98">
        <f>SUM(D682:D682)</f>
        <v>2808385</v>
      </c>
    </row>
    <row r="682" spans="1:4" s="94" customFormat="1" ht="14">
      <c r="A682" s="93"/>
      <c r="B682" s="93"/>
      <c r="C682" s="70" t="s">
        <v>320</v>
      </c>
      <c r="D682" s="71">
        <v>2808385</v>
      </c>
    </row>
    <row r="683" spans="1:4" s="37" customFormat="1" ht="14">
      <c r="A683" s="44"/>
      <c r="B683" s="44"/>
      <c r="C683" s="68" t="s">
        <v>1</v>
      </c>
      <c r="D683" s="98">
        <f>D684</f>
        <v>2808385</v>
      </c>
    </row>
    <row r="684" spans="1:4" s="94" customFormat="1" ht="14">
      <c r="A684" s="93"/>
      <c r="B684" s="93"/>
      <c r="C684" s="152" t="s">
        <v>413</v>
      </c>
      <c r="D684" s="71">
        <v>2808385</v>
      </c>
    </row>
    <row r="685" spans="1:4" s="103" customFormat="1" ht="10.5">
      <c r="A685" s="100"/>
      <c r="B685" s="100"/>
      <c r="C685" s="102"/>
      <c r="D685" s="109"/>
    </row>
    <row r="686" spans="1:4" s="103" customFormat="1" ht="10.5">
      <c r="A686" s="100"/>
      <c r="B686" s="100"/>
      <c r="C686" s="102"/>
      <c r="D686" s="109"/>
    </row>
    <row r="687" spans="1:4" s="103" customFormat="1" ht="10.5">
      <c r="A687" s="100"/>
      <c r="B687" s="100"/>
      <c r="C687" s="102"/>
      <c r="D687" s="109"/>
    </row>
    <row r="688" spans="1:4" ht="17.5">
      <c r="A688" s="86"/>
      <c r="B688" s="86"/>
      <c r="C688" s="81" t="s">
        <v>245</v>
      </c>
      <c r="D688" s="124"/>
    </row>
    <row r="689" spans="1:4" s="37" customFormat="1" ht="17.5">
      <c r="A689" s="86"/>
      <c r="B689" s="86"/>
      <c r="C689" s="81" t="s">
        <v>381</v>
      </c>
      <c r="D689" s="124"/>
    </row>
    <row r="690" spans="1:4" s="38" customFormat="1" ht="10.5">
      <c r="A690" s="52"/>
      <c r="B690" s="52"/>
      <c r="C690" s="102"/>
      <c r="D690" s="109"/>
    </row>
    <row r="691" spans="1:4" ht="15">
      <c r="A691" s="46"/>
      <c r="B691" s="46"/>
      <c r="C691" s="79" t="s">
        <v>51</v>
      </c>
      <c r="D691" s="121">
        <f>SUM(D692:D693)</f>
        <v>2737647</v>
      </c>
    </row>
    <row r="692" spans="1:4" s="94" customFormat="1" ht="14">
      <c r="A692" s="93"/>
      <c r="B692" s="93"/>
      <c r="C692" s="70" t="s">
        <v>320</v>
      </c>
      <c r="D692" s="71">
        <f>D706+D720+D734</f>
        <v>1485517</v>
      </c>
    </row>
    <row r="693" spans="1:4" s="94" customFormat="1" ht="14">
      <c r="A693" s="93"/>
      <c r="B693" s="93"/>
      <c r="C693" s="70" t="s">
        <v>401</v>
      </c>
      <c r="D693" s="71">
        <f>D707</f>
        <v>1252130</v>
      </c>
    </row>
    <row r="694" spans="1:4" ht="15">
      <c r="A694" s="46"/>
      <c r="B694" s="46"/>
      <c r="C694" s="79" t="s">
        <v>1</v>
      </c>
      <c r="D694" s="121">
        <f>D695+D697+D698</f>
        <v>2737647</v>
      </c>
    </row>
    <row r="695" spans="1:4" s="94" customFormat="1" ht="14">
      <c r="A695" s="93"/>
      <c r="B695" s="93"/>
      <c r="C695" s="152" t="s">
        <v>412</v>
      </c>
      <c r="D695" s="71">
        <f>D709+D736</f>
        <v>1747437</v>
      </c>
    </row>
    <row r="696" spans="1:4" s="83" customFormat="1" ht="13">
      <c r="A696" s="150"/>
      <c r="B696" s="150"/>
      <c r="C696" s="153" t="s">
        <v>414</v>
      </c>
      <c r="D696" s="127">
        <f>D710+D737</f>
        <v>1352890</v>
      </c>
    </row>
    <row r="697" spans="1:4" s="94" customFormat="1" ht="14">
      <c r="A697" s="93"/>
      <c r="B697" s="93"/>
      <c r="C697" s="152" t="s">
        <v>413</v>
      </c>
      <c r="D697" s="71">
        <f>D711+D722+D738</f>
        <v>850127</v>
      </c>
    </row>
    <row r="698" spans="1:4" s="94" customFormat="1" ht="14">
      <c r="A698" s="149"/>
      <c r="B698" s="149"/>
      <c r="C698" s="70" t="s">
        <v>410</v>
      </c>
      <c r="D698" s="71">
        <f>D712</f>
        <v>140083</v>
      </c>
    </row>
    <row r="699" spans="1:4" s="38" customFormat="1" ht="10.5">
      <c r="A699" s="52"/>
      <c r="B699" s="52"/>
      <c r="C699" s="102"/>
      <c r="D699" s="109"/>
    </row>
    <row r="700" spans="1:4" s="103" customFormat="1" ht="10.5">
      <c r="A700" s="100"/>
      <c r="B700" s="100"/>
      <c r="C700" s="102"/>
      <c r="D700" s="109"/>
    </row>
    <row r="701" spans="1:4" s="103" customFormat="1" ht="10.5">
      <c r="A701" s="100"/>
      <c r="B701" s="100"/>
      <c r="C701" s="102"/>
      <c r="D701" s="109"/>
    </row>
    <row r="702" spans="1:4" ht="15">
      <c r="A702" s="46" t="s">
        <v>129</v>
      </c>
      <c r="B702" s="58" t="s">
        <v>11</v>
      </c>
      <c r="C702" s="79" t="s">
        <v>382</v>
      </c>
      <c r="D702" s="121"/>
    </row>
    <row r="703" spans="1:4" ht="15">
      <c r="A703" s="9" t="s">
        <v>342</v>
      </c>
      <c r="B703" s="9"/>
      <c r="C703" s="79" t="s">
        <v>286</v>
      </c>
      <c r="D703" s="121"/>
    </row>
    <row r="704" spans="1:4" s="38" customFormat="1" ht="10.5">
      <c r="A704" s="59"/>
      <c r="B704" s="59"/>
      <c r="C704" s="105"/>
      <c r="D704" s="122"/>
    </row>
    <row r="705" spans="1:4" ht="14">
      <c r="A705" s="44"/>
      <c r="B705" s="44"/>
      <c r="C705" s="68" t="s">
        <v>51</v>
      </c>
      <c r="D705" s="98">
        <f>SUM(D706:D707)</f>
        <v>2273694</v>
      </c>
    </row>
    <row r="706" spans="1:4" s="94" customFormat="1" ht="14">
      <c r="A706" s="93"/>
      <c r="B706" s="93"/>
      <c r="C706" s="70" t="s">
        <v>320</v>
      </c>
      <c r="D706" s="71">
        <v>1021564</v>
      </c>
    </row>
    <row r="707" spans="1:4" s="94" customFormat="1" ht="14">
      <c r="A707" s="93"/>
      <c r="B707" s="93"/>
      <c r="C707" s="70" t="s">
        <v>401</v>
      </c>
      <c r="D707" s="71">
        <v>1252130</v>
      </c>
    </row>
    <row r="708" spans="1:4" ht="14">
      <c r="A708" s="44"/>
      <c r="B708" s="44"/>
      <c r="C708" s="68" t="s">
        <v>1</v>
      </c>
      <c r="D708" s="98">
        <f>D709+D711+D712</f>
        <v>2273694</v>
      </c>
    </row>
    <row r="709" spans="1:4" s="94" customFormat="1" ht="14">
      <c r="A709" s="93"/>
      <c r="B709" s="93"/>
      <c r="C709" s="152" t="s">
        <v>412</v>
      </c>
      <c r="D709" s="71">
        <v>1662700</v>
      </c>
    </row>
    <row r="710" spans="1:4" s="83" customFormat="1" ht="13">
      <c r="A710" s="150"/>
      <c r="B710" s="150"/>
      <c r="C710" s="153" t="s">
        <v>414</v>
      </c>
      <c r="D710" s="127">
        <v>1284327</v>
      </c>
    </row>
    <row r="711" spans="1:4" s="94" customFormat="1" ht="14">
      <c r="A711" s="93"/>
      <c r="B711" s="93"/>
      <c r="C711" s="152" t="s">
        <v>413</v>
      </c>
      <c r="D711" s="71">
        <v>470911</v>
      </c>
    </row>
    <row r="712" spans="1:4" s="94" customFormat="1" ht="14">
      <c r="A712" s="149"/>
      <c r="B712" s="149"/>
      <c r="C712" s="70" t="s">
        <v>410</v>
      </c>
      <c r="D712" s="71">
        <v>140083</v>
      </c>
    </row>
    <row r="713" spans="1:4" s="38" customFormat="1" ht="10.5">
      <c r="A713" s="52"/>
      <c r="B713" s="52"/>
      <c r="C713" s="102"/>
      <c r="D713" s="109"/>
    </row>
    <row r="714" spans="1:4" s="103" customFormat="1" ht="10.5">
      <c r="A714" s="100"/>
      <c r="B714" s="100"/>
      <c r="C714" s="102"/>
      <c r="D714" s="109"/>
    </row>
    <row r="715" spans="1:4" s="103" customFormat="1" ht="10.5">
      <c r="A715" s="100"/>
      <c r="B715" s="100"/>
      <c r="C715" s="102"/>
      <c r="D715" s="109"/>
    </row>
    <row r="716" spans="1:4" ht="15">
      <c r="A716" s="46" t="s">
        <v>130</v>
      </c>
      <c r="B716" s="58" t="s">
        <v>11</v>
      </c>
      <c r="C716" s="79" t="s">
        <v>287</v>
      </c>
      <c r="D716" s="121"/>
    </row>
    <row r="717" spans="1:4" s="37" customFormat="1" ht="15">
      <c r="A717" s="9" t="s">
        <v>342</v>
      </c>
      <c r="B717" s="9"/>
      <c r="C717" s="79" t="s">
        <v>288</v>
      </c>
      <c r="D717" s="121"/>
    </row>
    <row r="718" spans="1:4" s="38" customFormat="1" ht="10.5">
      <c r="A718" s="59"/>
      <c r="B718" s="59"/>
      <c r="C718" s="105"/>
      <c r="D718" s="122"/>
    </row>
    <row r="719" spans="3:4" ht="14">
      <c r="C719" s="68" t="s">
        <v>51</v>
      </c>
      <c r="D719" s="98">
        <f>SUM(D720:D720)</f>
        <v>86671</v>
      </c>
    </row>
    <row r="720" spans="1:4" s="94" customFormat="1" ht="14">
      <c r="A720" s="93"/>
      <c r="B720" s="93"/>
      <c r="C720" s="70" t="s">
        <v>320</v>
      </c>
      <c r="D720" s="71">
        <v>86671</v>
      </c>
    </row>
    <row r="721" spans="1:4" ht="14">
      <c r="A721" s="44"/>
      <c r="B721" s="44"/>
      <c r="C721" s="68" t="s">
        <v>1</v>
      </c>
      <c r="D721" s="98">
        <f>D722</f>
        <v>86671</v>
      </c>
    </row>
    <row r="722" spans="1:4" s="94" customFormat="1" ht="14">
      <c r="A722" s="93"/>
      <c r="B722" s="93"/>
      <c r="C722" s="152" t="s">
        <v>413</v>
      </c>
      <c r="D722" s="71">
        <v>86671</v>
      </c>
    </row>
    <row r="723" spans="1:4" s="103" customFormat="1" ht="10.5">
      <c r="A723" s="100"/>
      <c r="B723" s="100"/>
      <c r="C723" s="102"/>
      <c r="D723" s="109"/>
    </row>
    <row r="724" spans="1:4" s="103" customFormat="1" ht="10.5">
      <c r="A724" s="100"/>
      <c r="B724" s="100"/>
      <c r="C724" s="102"/>
      <c r="D724" s="109"/>
    </row>
    <row r="725" spans="1:4" s="103" customFormat="1" ht="10.5">
      <c r="A725" s="100"/>
      <c r="B725" s="100"/>
      <c r="C725" s="102"/>
      <c r="D725" s="109"/>
    </row>
    <row r="726" spans="1:4" s="103" customFormat="1" ht="10.5">
      <c r="A726" s="100"/>
      <c r="B726" s="100"/>
      <c r="C726" s="102"/>
      <c r="D726" s="109"/>
    </row>
    <row r="727" spans="1:4" s="103" customFormat="1" ht="10.5">
      <c r="A727" s="100"/>
      <c r="B727" s="100"/>
      <c r="C727" s="102"/>
      <c r="D727" s="109"/>
    </row>
    <row r="728" spans="1:4" s="103" customFormat="1" ht="10.5">
      <c r="A728" s="100"/>
      <c r="B728" s="100"/>
      <c r="C728" s="102"/>
      <c r="D728" s="109"/>
    </row>
    <row r="729" spans="1:4" s="103" customFormat="1" ht="10.5">
      <c r="A729" s="100"/>
      <c r="B729" s="100"/>
      <c r="C729" s="102"/>
      <c r="D729" s="109"/>
    </row>
    <row r="730" spans="1:4" s="103" customFormat="1" ht="10.5">
      <c r="A730" s="100"/>
      <c r="B730" s="100"/>
      <c r="C730" s="102"/>
      <c r="D730" s="109"/>
    </row>
    <row r="731" spans="1:4" ht="15">
      <c r="A731" s="46" t="s">
        <v>131</v>
      </c>
      <c r="B731" s="58" t="s">
        <v>11</v>
      </c>
      <c r="C731" s="79" t="s">
        <v>108</v>
      </c>
      <c r="D731" s="121"/>
    </row>
    <row r="732" spans="1:4" s="38" customFormat="1" ht="14">
      <c r="A732" s="9" t="s">
        <v>342</v>
      </c>
      <c r="B732" s="9"/>
      <c r="C732" s="105"/>
      <c r="D732" s="122"/>
    </row>
    <row r="733" spans="3:4" ht="14">
      <c r="C733" s="68" t="s">
        <v>51</v>
      </c>
      <c r="D733" s="98">
        <f>D734</f>
        <v>377282</v>
      </c>
    </row>
    <row r="734" spans="1:4" s="94" customFormat="1" ht="14">
      <c r="A734" s="93"/>
      <c r="B734" s="93"/>
      <c r="C734" s="70" t="s">
        <v>320</v>
      </c>
      <c r="D734" s="71">
        <v>377282</v>
      </c>
    </row>
    <row r="735" spans="1:4" ht="14">
      <c r="A735" s="44"/>
      <c r="B735" s="44"/>
      <c r="C735" s="68" t="s">
        <v>1</v>
      </c>
      <c r="D735" s="98">
        <f>D736+D738</f>
        <v>377282</v>
      </c>
    </row>
    <row r="736" spans="1:4" s="94" customFormat="1" ht="14">
      <c r="A736" s="93"/>
      <c r="B736" s="93"/>
      <c r="C736" s="152" t="s">
        <v>412</v>
      </c>
      <c r="D736" s="71">
        <v>84737</v>
      </c>
    </row>
    <row r="737" spans="1:4" s="83" customFormat="1" ht="13">
      <c r="A737" s="150"/>
      <c r="B737" s="150"/>
      <c r="C737" s="153" t="s">
        <v>414</v>
      </c>
      <c r="D737" s="127">
        <v>68563</v>
      </c>
    </row>
    <row r="738" spans="1:4" s="94" customFormat="1" ht="14">
      <c r="A738" s="93"/>
      <c r="B738" s="93"/>
      <c r="C738" s="152" t="s">
        <v>413</v>
      </c>
      <c r="D738" s="71">
        <v>292545</v>
      </c>
    </row>
    <row r="739" spans="1:4" ht="13">
      <c r="A739" s="52"/>
      <c r="B739" s="52"/>
      <c r="C739" s="102"/>
      <c r="D739" s="109"/>
    </row>
    <row r="740" spans="1:4" ht="13">
      <c r="A740" s="55"/>
      <c r="B740" s="55"/>
      <c r="D740" s="66"/>
    </row>
    <row r="741" spans="1:4" ht="17.5">
      <c r="A741" s="29"/>
      <c r="B741" s="29"/>
      <c r="C741" s="81" t="s">
        <v>244</v>
      </c>
      <c r="D741" s="121"/>
    </row>
    <row r="742" spans="1:4" ht="17.5">
      <c r="A742" s="29"/>
      <c r="B742" s="29"/>
      <c r="C742" s="81" t="s">
        <v>228</v>
      </c>
      <c r="D742" s="121"/>
    </row>
    <row r="743" spans="1:4" ht="13">
      <c r="A743" s="52"/>
      <c r="B743" s="52"/>
      <c r="C743" s="102"/>
      <c r="D743" s="109"/>
    </row>
    <row r="744" spans="1:4" s="37" customFormat="1" ht="15">
      <c r="A744" s="46" t="s">
        <v>141</v>
      </c>
      <c r="B744" s="58" t="s">
        <v>87</v>
      </c>
      <c r="C744" s="79" t="s">
        <v>289</v>
      </c>
      <c r="D744" s="109"/>
    </row>
    <row r="745" spans="1:4" s="37" customFormat="1" ht="15">
      <c r="A745" s="9" t="s">
        <v>322</v>
      </c>
      <c r="B745" s="9"/>
      <c r="C745" s="79" t="s">
        <v>228</v>
      </c>
      <c r="D745" s="109"/>
    </row>
    <row r="746" spans="1:4" s="37" customFormat="1" ht="13">
      <c r="A746" s="100"/>
      <c r="B746" s="100"/>
      <c r="C746" s="102"/>
      <c r="D746" s="109"/>
    </row>
    <row r="747" spans="1:4" ht="14">
      <c r="A747" s="29"/>
      <c r="B747" s="29"/>
      <c r="C747" s="68" t="s">
        <v>51</v>
      </c>
      <c r="D747" s="98">
        <f>SUM(D748:D749)</f>
        <v>695791</v>
      </c>
    </row>
    <row r="748" spans="1:4" s="94" customFormat="1" ht="14">
      <c r="A748" s="93"/>
      <c r="B748" s="93"/>
      <c r="C748" s="70" t="s">
        <v>320</v>
      </c>
      <c r="D748" s="71">
        <v>690791</v>
      </c>
    </row>
    <row r="749" spans="1:4" s="94" customFormat="1" ht="14">
      <c r="A749" s="93"/>
      <c r="B749" s="93"/>
      <c r="C749" s="70" t="s">
        <v>401</v>
      </c>
      <c r="D749" s="71">
        <v>5000</v>
      </c>
    </row>
    <row r="750" spans="1:4" ht="14">
      <c r="A750" s="29"/>
      <c r="B750" s="29"/>
      <c r="C750" s="68" t="s">
        <v>1</v>
      </c>
      <c r="D750" s="98">
        <f>D751+D753+D754+D755</f>
        <v>695791</v>
      </c>
    </row>
    <row r="751" spans="1:4" s="94" customFormat="1" ht="14">
      <c r="A751" s="93"/>
      <c r="B751" s="93"/>
      <c r="C751" s="152" t="s">
        <v>412</v>
      </c>
      <c r="D751" s="71">
        <v>440978</v>
      </c>
    </row>
    <row r="752" spans="1:4" s="83" customFormat="1" ht="13">
      <c r="A752" s="150"/>
      <c r="B752" s="150"/>
      <c r="C752" s="153" t="s">
        <v>414</v>
      </c>
      <c r="D752" s="127">
        <v>346531</v>
      </c>
    </row>
    <row r="753" spans="1:4" s="94" customFormat="1" ht="14">
      <c r="A753" s="93"/>
      <c r="B753" s="93"/>
      <c r="C753" s="152" t="s">
        <v>413</v>
      </c>
      <c r="D753" s="71">
        <v>179813</v>
      </c>
    </row>
    <row r="754" spans="1:4" s="94" customFormat="1" ht="14">
      <c r="A754" s="93"/>
      <c r="B754" s="93"/>
      <c r="C754" s="70" t="s">
        <v>70</v>
      </c>
      <c r="D754" s="71">
        <v>65000</v>
      </c>
    </row>
    <row r="755" spans="1:4" s="94" customFormat="1" ht="14">
      <c r="A755" s="149"/>
      <c r="B755" s="149"/>
      <c r="C755" s="70" t="s">
        <v>410</v>
      </c>
      <c r="D755" s="71">
        <v>10000</v>
      </c>
    </row>
    <row r="756" spans="1:4" s="37" customFormat="1" ht="13">
      <c r="A756" s="55"/>
      <c r="B756" s="55"/>
      <c r="C756" s="78"/>
      <c r="D756" s="66"/>
    </row>
    <row r="757" spans="1:4" ht="13">
      <c r="A757" s="45"/>
      <c r="D757" s="18"/>
    </row>
    <row r="758" spans="1:4" ht="18">
      <c r="A758" s="64" t="s">
        <v>435</v>
      </c>
      <c r="C758" s="82"/>
      <c r="D758" s="65" t="s">
        <v>436</v>
      </c>
    </row>
    <row r="759" spans="1:4" ht="13">
      <c r="A759" s="45"/>
      <c r="D759" s="18"/>
    </row>
  </sheetData>
  <mergeCells count="53">
    <mergeCell ref="A4:C4"/>
    <mergeCell ref="A171:B171"/>
    <mergeCell ref="A190:B190"/>
    <mergeCell ref="A204:B204"/>
    <mergeCell ref="A218:B218"/>
    <mergeCell ref="A98:B98"/>
    <mergeCell ref="A107:B107"/>
    <mergeCell ref="A126:B126"/>
    <mergeCell ref="A136:B136"/>
    <mergeCell ref="A152:B152"/>
    <mergeCell ref="A24:B24"/>
    <mergeCell ref="A58:B58"/>
    <mergeCell ref="A71:B71"/>
    <mergeCell ref="A82:B82"/>
    <mergeCell ref="A9:B9"/>
    <mergeCell ref="A231:B231"/>
    <mergeCell ref="A241:B241"/>
    <mergeCell ref="A249:B249"/>
    <mergeCell ref="A258:B258"/>
    <mergeCell ref="A270:B270"/>
    <mergeCell ref="A445:B445"/>
    <mergeCell ref="A279:B279"/>
    <mergeCell ref="A297:B297"/>
    <mergeCell ref="A306:B306"/>
    <mergeCell ref="A317:B317"/>
    <mergeCell ref="A335:B335"/>
    <mergeCell ref="A351:B351"/>
    <mergeCell ref="A363:B363"/>
    <mergeCell ref="A374:B374"/>
    <mergeCell ref="A385:B385"/>
    <mergeCell ref="A401:B401"/>
    <mergeCell ref="A428:B428"/>
    <mergeCell ref="A454:B454"/>
    <mergeCell ref="A466:B466"/>
    <mergeCell ref="A480:B480"/>
    <mergeCell ref="A497:B497"/>
    <mergeCell ref="A506:B506"/>
    <mergeCell ref="A521:B521"/>
    <mergeCell ref="A532:B532"/>
    <mergeCell ref="A547:B547"/>
    <mergeCell ref="A555:B555"/>
    <mergeCell ref="A571:B571"/>
    <mergeCell ref="A745:B745"/>
    <mergeCell ref="A581:B581"/>
    <mergeCell ref="A717:B717"/>
    <mergeCell ref="A732:B732"/>
    <mergeCell ref="A590:B590"/>
    <mergeCell ref="A599:B599"/>
    <mergeCell ref="A610:B610"/>
    <mergeCell ref="A628:B628"/>
    <mergeCell ref="A703:B703"/>
    <mergeCell ref="A665:B665"/>
    <mergeCell ref="A680:B680"/>
  </mergeCells>
  <pageMargins left="0.78740157480315" right="0.393700787401575" top="0.590551181102362" bottom="0.590551181102362" header="0.196850393700787" footer="0.196850393700787"/>
  <pageSetup orientation="portrait" paperSize="9" scale="80" r:id="rId1"/>
  <headerFooter alignWithMargins="0">
    <oddFooter>&amp;C&amp;"Times New Roman,Parasts"&amp;P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3.pielikums_01_05</vt:lpstr>
      <vt:lpstr>turpinājums_14_33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Arta Kešāne</cp:lastModifiedBy>
  <cp:lastPrinted>2026-01-16T11:09:26Z</cp:lastPrinted>
  <dcterms:created xsi:type="dcterms:W3CDTF">1998-03-21T09:13:21Z</dcterms:created>
  <dcterms:modified xsi:type="dcterms:W3CDTF">2026-01-23T08:48:24Z</dcterms:modified>
  <cp:category/>
</cp:coreProperties>
</file>