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bookViews>
    <workbookView xWindow="-110" yWindow="-110" windowWidth="19420" windowHeight="10420" tabRatio="669" activeTab="0"/>
  </bookViews>
  <sheets>
    <sheet name="3 p_01_14" sheetId="4" r:id="rId3"/>
    <sheet name="15_33" sheetId="5" r:id="rId4"/>
  </sheets>
  <definedNames>
    <definedName name="_xlnm.Print_Area" localSheetId="1">'15_33'!$A$1:$F$861</definedName>
    <definedName name="_xlnm.Print_Area" localSheetId="0">'3 p_01_14'!$A$1:$F$795</definedName>
    <definedName name="_xlnm.Print_Titles" localSheetId="1">'15_33'!$2:$5</definedName>
    <definedName name="_xlnm.Print_Titles" localSheetId="0">'3 p_01_14'!$13:$16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4" l="1"/>
</calcChain>
</file>

<file path=xl/sharedStrings.xml><?xml version="1.0" encoding="utf-8"?>
<sst xmlns="http://schemas.openxmlformats.org/spreadsheetml/2006/main" count="1514" uniqueCount="410">
  <si>
    <t>Nosaukums</t>
  </si>
  <si>
    <t xml:space="preserve"> - Kārtējie izdevumi</t>
  </si>
  <si>
    <t>Uzturēšanas izdevumi</t>
  </si>
  <si>
    <t>Izdevumi - kopā</t>
  </si>
  <si>
    <t>klasifikā-</t>
  </si>
  <si>
    <t xml:space="preserve"> - Kārtējie izdevumi, t.sk.:</t>
  </si>
  <si>
    <t>Sākumskolas, pamatskolas un vidusskolas</t>
  </si>
  <si>
    <t>Speciālās internātskolas</t>
  </si>
  <si>
    <t>Sporta pasākumi</t>
  </si>
  <si>
    <t>Veco ļaužu uzturēšanās iestādes</t>
  </si>
  <si>
    <t>Bibliotēkas</t>
  </si>
  <si>
    <t>Kultūras centri un nami</t>
  </si>
  <si>
    <t>Kultūras pasākumi</t>
  </si>
  <si>
    <t>Bērnu mūzikas un mākslas skolas</t>
  </si>
  <si>
    <t>Program-</t>
  </si>
  <si>
    <t>Funkciju</t>
  </si>
  <si>
    <t>mas kods</t>
  </si>
  <si>
    <t>cijas kods</t>
  </si>
  <si>
    <t>01.01.00.</t>
  </si>
  <si>
    <t>01.110</t>
  </si>
  <si>
    <t>01.08.00.</t>
  </si>
  <si>
    <t>01.15.00.</t>
  </si>
  <si>
    <t>01.17.00.</t>
  </si>
  <si>
    <t>01.19.00.</t>
  </si>
  <si>
    <t>02.01.01.</t>
  </si>
  <si>
    <t>03.01.00.</t>
  </si>
  <si>
    <t>04.03.00.</t>
  </si>
  <si>
    <t>04.05.00.</t>
  </si>
  <si>
    <t>05.01.00.</t>
  </si>
  <si>
    <t>05.02.00.</t>
  </si>
  <si>
    <t>01.22.00.</t>
  </si>
  <si>
    <t>14.01.00.</t>
  </si>
  <si>
    <t>15.01.00.</t>
  </si>
  <si>
    <t>16.01.00.</t>
  </si>
  <si>
    <t>16.02.00.</t>
  </si>
  <si>
    <t>16.04.00.</t>
  </si>
  <si>
    <t>16.06.00.</t>
  </si>
  <si>
    <t>16.07.01.</t>
  </si>
  <si>
    <t>18.01.00.</t>
  </si>
  <si>
    <t>18.02.00.</t>
  </si>
  <si>
    <t>18.03.00.</t>
  </si>
  <si>
    <t>18.04.00.</t>
  </si>
  <si>
    <t>18.05.00.</t>
  </si>
  <si>
    <t>18.09.00.</t>
  </si>
  <si>
    <t>18.07.00.</t>
  </si>
  <si>
    <t>08.210</t>
  </si>
  <si>
    <t>08.230</t>
  </si>
  <si>
    <t>05.03.00.</t>
  </si>
  <si>
    <t>16.07.03.</t>
  </si>
  <si>
    <t>01.32.00.</t>
  </si>
  <si>
    <t>Kredīta procentu nomaksa un pakalpojumu apmaksa</t>
  </si>
  <si>
    <t>18.02.01.</t>
  </si>
  <si>
    <t>18.04.01.</t>
  </si>
  <si>
    <t>Veco ļaužu uzturēšanās iestādes - līgumorganizācijas</t>
  </si>
  <si>
    <t>01.36.00.</t>
  </si>
  <si>
    <t>18.03.01.</t>
  </si>
  <si>
    <t>04.07.00.</t>
  </si>
  <si>
    <t>16.11.00.</t>
  </si>
  <si>
    <t>Pašvaldības institūciju iekšējais un ārējais audits</t>
  </si>
  <si>
    <t>18.14.00.</t>
  </si>
  <si>
    <t>Iemaksas pašvaldību finanšu izlīdzināšanas fondā</t>
  </si>
  <si>
    <t>Resursi izdevumu segšanai</t>
  </si>
  <si>
    <t>01.26.00.</t>
  </si>
  <si>
    <t>01.06.00.</t>
  </si>
  <si>
    <t>01.27.00.</t>
  </si>
  <si>
    <t>Investīciju programmas realizācija</t>
  </si>
  <si>
    <t>01.39.00.</t>
  </si>
  <si>
    <t>18.19.00.</t>
  </si>
  <si>
    <t>18.06.00.</t>
  </si>
  <si>
    <t>Īslaicīga hronisko slimnieku kopšana un rehabilitācija</t>
  </si>
  <si>
    <t>Rīgas patversmes - līgumorganizācijas</t>
  </si>
  <si>
    <t>16.08.00.</t>
  </si>
  <si>
    <t>16.07.04.</t>
  </si>
  <si>
    <t>Grupu mājas/dzīvokļi</t>
  </si>
  <si>
    <t>Sporta un interešu izglītības iestādes</t>
  </si>
  <si>
    <t>23.01.00.</t>
  </si>
  <si>
    <t>20.01.00.</t>
  </si>
  <si>
    <t>04.02.00.</t>
  </si>
  <si>
    <t>Rīgas domes Pašvaldības ieņēmumu pārvalde</t>
  </si>
  <si>
    <t xml:space="preserve">Resursi izdevumu segšanai </t>
  </si>
  <si>
    <t>05.06.00.</t>
  </si>
  <si>
    <t>01.07.00.</t>
  </si>
  <si>
    <t>Pirmsskolas bērnu izglītības iestādes</t>
  </si>
  <si>
    <t>16.04.01.</t>
  </si>
  <si>
    <t>Kapitālie izdevumi</t>
  </si>
  <si>
    <t xml:space="preserve"> - Subsīdija un dotācija</t>
  </si>
  <si>
    <t>Festivālu mērķprogramma</t>
  </si>
  <si>
    <t>Meliorācijas sistēmu apsaimniekošana</t>
  </si>
  <si>
    <t xml:space="preserve"> - Sociālie pabalsti</t>
  </si>
  <si>
    <t xml:space="preserve"> - Procentu izdevumi</t>
  </si>
  <si>
    <t>08.290</t>
  </si>
  <si>
    <t>10.600</t>
  </si>
  <si>
    <t>08.100</t>
  </si>
  <si>
    <t>05.600</t>
  </si>
  <si>
    <t>07.490</t>
  </si>
  <si>
    <t>09.510</t>
  </si>
  <si>
    <t>06.400</t>
  </si>
  <si>
    <t>10.700</t>
  </si>
  <si>
    <t>10.400</t>
  </si>
  <si>
    <t>10.200</t>
  </si>
  <si>
    <t>10.910</t>
  </si>
  <si>
    <t>09.210</t>
  </si>
  <si>
    <t>09.100</t>
  </si>
  <si>
    <t>09.810</t>
  </si>
  <si>
    <t>06.600</t>
  </si>
  <si>
    <t>04.510</t>
  </si>
  <si>
    <t>01.600</t>
  </si>
  <si>
    <t>01.890</t>
  </si>
  <si>
    <t>01.830</t>
  </si>
  <si>
    <t>01.720</t>
  </si>
  <si>
    <t>01.120</t>
  </si>
  <si>
    <t>01.330</t>
  </si>
  <si>
    <t>05.200</t>
  </si>
  <si>
    <t>10.120</t>
  </si>
  <si>
    <t xml:space="preserve"> - Iemaksas pašvaldību finanšu izlīdzināšanas fondā</t>
  </si>
  <si>
    <t>16.13.00.</t>
  </si>
  <si>
    <t>Atlīdzība</t>
  </si>
  <si>
    <t xml:space="preserve"> - Budžeta iestāžu ieņēmumi</t>
  </si>
  <si>
    <t>03.04.00.</t>
  </si>
  <si>
    <t>atalgojums</t>
  </si>
  <si>
    <t>16.16.00.</t>
  </si>
  <si>
    <t>04.01.00.</t>
  </si>
  <si>
    <t>16.04.02.</t>
  </si>
  <si>
    <t>16.01.01.</t>
  </si>
  <si>
    <t>16.02.01.</t>
  </si>
  <si>
    <t>Rīgas Izglītības un informatīvi metodiskais centrs</t>
  </si>
  <si>
    <t>Mērķdotācija pašvaldības autoceļiem un ielām</t>
  </si>
  <si>
    <t>Rīgas vides aizsardzības fonds</t>
  </si>
  <si>
    <t>Dzīvojamo māju atsavināšana</t>
  </si>
  <si>
    <t>04.08.00.</t>
  </si>
  <si>
    <t>05.09.00.</t>
  </si>
  <si>
    <t>05.10.00.</t>
  </si>
  <si>
    <t>05.11.00.</t>
  </si>
  <si>
    <t>01.03.00.</t>
  </si>
  <si>
    <t>Dalības maksa sabiedriskajās organizācijās</t>
  </si>
  <si>
    <t>04.730</t>
  </si>
  <si>
    <t>01.04.00.</t>
  </si>
  <si>
    <t>01.13.00.</t>
  </si>
  <si>
    <t>01.10.00.</t>
  </si>
  <si>
    <t>05.05.00.</t>
  </si>
  <si>
    <t>16.12.00.</t>
  </si>
  <si>
    <t>16.17.00.</t>
  </si>
  <si>
    <t>16.18.00.</t>
  </si>
  <si>
    <t>16.20.00.</t>
  </si>
  <si>
    <t>16.21.00.</t>
  </si>
  <si>
    <t>16.22.00.</t>
  </si>
  <si>
    <t>16.23.00.</t>
  </si>
  <si>
    <t>16.24.00.</t>
  </si>
  <si>
    <t>16.15.00.</t>
  </si>
  <si>
    <t>pedagogu algas no pašvaldības budžeta</t>
  </si>
  <si>
    <t>27.01.00.</t>
  </si>
  <si>
    <t>27.02.00.</t>
  </si>
  <si>
    <t>27.03.00.</t>
  </si>
  <si>
    <t>Sabiedrības integrācijas programma</t>
  </si>
  <si>
    <t>Transportbūvju speciālās inspekcijas</t>
  </si>
  <si>
    <t>05.08.00.</t>
  </si>
  <si>
    <t>Zvejas tiesību nomas limita piešķiršana</t>
  </si>
  <si>
    <t>Rīgas Sociālais dienests</t>
  </si>
  <si>
    <t>16.27.00.</t>
  </si>
  <si>
    <t>05.13.00.</t>
  </si>
  <si>
    <t>05.14.00.</t>
  </si>
  <si>
    <t>10.000</t>
  </si>
  <si>
    <t>biedrībai "Daugavas savienība"</t>
  </si>
  <si>
    <t>33.01.00.</t>
  </si>
  <si>
    <t>04.900</t>
  </si>
  <si>
    <t>Gaisa monitoringa staciju darbības nodrošināšana</t>
  </si>
  <si>
    <t>04.230</t>
  </si>
  <si>
    <t>03.110</t>
  </si>
  <si>
    <t>Invalīdu pacēlāju uzstādīšana, apkope un remonts</t>
  </si>
  <si>
    <t>Rīgas patversme</t>
  </si>
  <si>
    <t>20.02.00.</t>
  </si>
  <si>
    <t>Mācību grāmatu un mācību līdzekļu iegāde</t>
  </si>
  <si>
    <t>atlīdzība no valsts budžeta transferta</t>
  </si>
  <si>
    <t xml:space="preserve"> - Valsts budžeta transferti</t>
  </si>
  <si>
    <t>Dotācija SIA "Rīgas meži"</t>
  </si>
  <si>
    <t>18.08.00.</t>
  </si>
  <si>
    <t>(09.211; 09.219)</t>
  </si>
  <si>
    <t>(10.400; 10.700)</t>
  </si>
  <si>
    <t>18.02.02.</t>
  </si>
  <si>
    <t>01.16.00.</t>
  </si>
  <si>
    <t>01.18.00.</t>
  </si>
  <si>
    <t>05.04.00.</t>
  </si>
  <si>
    <t>05.300</t>
  </si>
  <si>
    <t>Ūdens resursu uzraudzība un aizsardzība</t>
  </si>
  <si>
    <t>05.16.00.</t>
  </si>
  <si>
    <t>05.100</t>
  </si>
  <si>
    <t>05.17.00.</t>
  </si>
  <si>
    <t>05.400</t>
  </si>
  <si>
    <t>Asistenta pakalpojums personām ar invaliditāti</t>
  </si>
  <si>
    <t>Latvijas Lielo pilsētu asociācijai</t>
  </si>
  <si>
    <t>Vēlēšanu komisijas darbības nodrošināšana</t>
  </si>
  <si>
    <t>04.04.00.</t>
  </si>
  <si>
    <t>01.23.00.</t>
  </si>
  <si>
    <t>10.920</t>
  </si>
  <si>
    <t>Atlīdzība amatierkolektīvu vadītājiem un speciālistiem</t>
  </si>
  <si>
    <t xml:space="preserve"> - Pašvaldību budžetu transferti</t>
  </si>
  <si>
    <t xml:space="preserve"> - Uzturēšanas izdevumu transferti uz citiem budžetiem</t>
  </si>
  <si>
    <t>Latvijas Pašvaldību savienībai</t>
  </si>
  <si>
    <t>Dzīvnieku populācijas kontroles programma</t>
  </si>
  <si>
    <t>03.02.00.</t>
  </si>
  <si>
    <t>16.07.02.</t>
  </si>
  <si>
    <t>Datortehnikas iegādei</t>
  </si>
  <si>
    <t>01.14.00.</t>
  </si>
  <si>
    <t>Bioloģiskās daudzveidības uzturēšana</t>
  </si>
  <si>
    <t>Dotācija SIA "Rīgas Nacionālais zooloģiskais dārzs"</t>
  </si>
  <si>
    <t>Izglītības iestāžu audzēkņu ēdināšana</t>
  </si>
  <si>
    <t>speciālās diētas nodrošināšana audzēkņiem</t>
  </si>
  <si>
    <t>01.20.00.</t>
  </si>
  <si>
    <t>01.24.00.</t>
  </si>
  <si>
    <t xml:space="preserve">pirmsskolas izglītības iestāžu audzēkņiem </t>
  </si>
  <si>
    <t>05.07.00.</t>
  </si>
  <si>
    <t>09.000</t>
  </si>
  <si>
    <t>(09.100; 09.211; 09.219)</t>
  </si>
  <si>
    <t>plāns</t>
  </si>
  <si>
    <t>(euro)</t>
  </si>
  <si>
    <t>3. pielikums</t>
  </si>
  <si>
    <t>Dzīvojamās telpas atbrīvošanas pabalsts</t>
  </si>
  <si>
    <t>biedrībai "Rīgas un Pierīgas pašvaldību apvienība "RĪGAS METROPOLE""</t>
  </si>
  <si>
    <t>Rīgas domes priekšsēdētājs</t>
  </si>
  <si>
    <t xml:space="preserve">Dotācija sociālo māju un atsevišķu sociālo </t>
  </si>
  <si>
    <t>dzīvokļu apsaimniekotājiem</t>
  </si>
  <si>
    <t>21.01.00.</t>
  </si>
  <si>
    <t>Rīgas valstspilsētas pašvaldības mūža pabalsts</t>
  </si>
  <si>
    <t>RĪGAS VALSTSPILSĒTAS PAŠVALDĪBAS PAMATBUDŽETS - KOPĀ</t>
  </si>
  <si>
    <t>Rīgas pilsētas infrastruktūras fonds</t>
  </si>
  <si>
    <t>Sabiedriskā transporta pakalpojumi Rīgas pilsētā</t>
  </si>
  <si>
    <t>Pilsētas transportbūvju uzturēšana</t>
  </si>
  <si>
    <t>Pilsētas ceļa zīmju uzturēšana</t>
  </si>
  <si>
    <t>Pilsētas ceļu horizontālā apzīmējuma uzturēšana</t>
  </si>
  <si>
    <t>Pilsētas apstādījumu uzturēšana un atjaunošana</t>
  </si>
  <si>
    <t>Pilsētas pasākumu noformējums</t>
  </si>
  <si>
    <t>Sociālie pabalsti Rīgas pilsētas iedzīvotājiem</t>
  </si>
  <si>
    <t>Pilsētas luksoforu uzturēšana</t>
  </si>
  <si>
    <t>Rīgas pilsētas līdzdalības budžeta programma</t>
  </si>
  <si>
    <t>04.430</t>
  </si>
  <si>
    <t>01.12.00.</t>
  </si>
  <si>
    <t>Apkaimju attīstības programma</t>
  </si>
  <si>
    <t>01.25.00.</t>
  </si>
  <si>
    <t>16.10.00.</t>
  </si>
  <si>
    <t xml:space="preserve"> - Uzturēšanas izdevumu transferti uz citiem budžetiem, t.sk.:</t>
  </si>
  <si>
    <t>Kultūras ministrijas padotībā esošās izglītības iestādes</t>
  </si>
  <si>
    <t xml:space="preserve"> - Kārtējie izdevumi - kopā, t.sk.:</t>
  </si>
  <si>
    <t>Kapsētu programma</t>
  </si>
  <si>
    <t>atalgojums no valsts budžeta transferta</t>
  </si>
  <si>
    <t>pedagogu algas no valsts budžeta transferta</t>
  </si>
  <si>
    <t>- Valsts budžeta transferti</t>
  </si>
  <si>
    <t>- Budžeta iestāžu ieņēmumi</t>
  </si>
  <si>
    <t>- Pašvaldību budžetu transferti</t>
  </si>
  <si>
    <t>- Kārtējie izdevumi, t.sk.:</t>
  </si>
  <si>
    <t>- Procentu izdevumi</t>
  </si>
  <si>
    <t>- Subsīdijas, dotācijas un sociālie pabalsti</t>
  </si>
  <si>
    <t>- Iemaksas pašvaldību finanšu izlīdzināšanas fondā</t>
  </si>
  <si>
    <t>- Uzturēšanas izdevumu transferti uz citiem budžetiem</t>
  </si>
  <si>
    <t xml:space="preserve"> - Neparedzētiem gadījumiem</t>
  </si>
  <si>
    <t xml:space="preserve"> - Līdzfinansējums programmai "Rīgas filmu fonds"</t>
  </si>
  <si>
    <t>Līdzfinansējums nekustamā īpašuma pieslēgšanai</t>
  </si>
  <si>
    <t>centralizētajai ūdensapgādes sistēmai vai centralizētajai</t>
  </si>
  <si>
    <t>kanalizācijas sistēmai</t>
  </si>
  <si>
    <t xml:space="preserve">Stihiskā nelaimē vai avārijā cietušas dzīvojamās </t>
  </si>
  <si>
    <t>telpas remonta pabalsts</t>
  </si>
  <si>
    <t xml:space="preserve">Zemes, uz kuras atrodas pašvaldības institūcijas, </t>
  </si>
  <si>
    <t>atpirkšana un nekustamā īpašuma iegāde pašvaldības</t>
  </si>
  <si>
    <t>izpildinstitūciju vajadzībām</t>
  </si>
  <si>
    <t>Pilsētas lietusūdens kanalizācijas sistēmas maģistrālo</t>
  </si>
  <si>
    <t>kolektoru un sūkņu staciju uzturēšana</t>
  </si>
  <si>
    <t>Pašvaldības īpašumā esošo dzīvojamo un nedzīvojamo</t>
  </si>
  <si>
    <t>telpu pārvaldīšana</t>
  </si>
  <si>
    <t>Departamenta padotībā esošo iestāžu darbinieku obligātās</t>
  </si>
  <si>
    <t>veselības pārbaudes un citi darba devēja izdevumi</t>
  </si>
  <si>
    <t>24.01.00.</t>
  </si>
  <si>
    <t>2023. gada</t>
  </si>
  <si>
    <t>"Rīgas digitālā aģentūra"</t>
  </si>
  <si>
    <t>01.21.00.</t>
  </si>
  <si>
    <t>svētku programma</t>
  </si>
  <si>
    <t>t.sk. valsts budžeta līdzekļu atlikums uz 01.01.2023.</t>
  </si>
  <si>
    <t xml:space="preserve"> - Dotācija Rīgas pašvaldības SIA "Rīgas satiksme"</t>
  </si>
  <si>
    <t>"Rīgas enerģētikas aģentūra"</t>
  </si>
  <si>
    <t>"Rīgas pieminekļu aģentūra"</t>
  </si>
  <si>
    <t>24. Rīgas valstspilsētas pašvaldības aģentūra</t>
  </si>
  <si>
    <t>"Rīgas investīciju un tūrisma aģentūra"</t>
  </si>
  <si>
    <t>ieņēmumu un izdevumu atšifrējums pa programmām</t>
  </si>
  <si>
    <t>Rīgas valstspilsētas pašvaldības 2023. gada pamatbudžeta</t>
  </si>
  <si>
    <t>Rīgas valstspilsētas pašvaldības Centrālā administrācija</t>
  </si>
  <si>
    <t>biedrībai "TTT-Rīga"</t>
  </si>
  <si>
    <t>1.-4.klašu audzēkņiem</t>
  </si>
  <si>
    <t>5.-12.klašu audzēkņiem</t>
  </si>
  <si>
    <t>apstiprinātais</t>
  </si>
  <si>
    <t>Grozījumi</t>
  </si>
  <si>
    <t>precizētais</t>
  </si>
  <si>
    <t>XXVII Vispārējo latviešu dziesmu svētku un XVII Deju</t>
  </si>
  <si>
    <t>04.06.00.</t>
  </si>
  <si>
    <t>Vides pieejamības uzlabošana</t>
  </si>
  <si>
    <t>02.02.00.</t>
  </si>
  <si>
    <t>33.02.00.</t>
  </si>
  <si>
    <t>Ārtelpas labiekārtošana un uzturēšana un iekškvartālu,</t>
  </si>
  <si>
    <t>piebraucamo ceļu remonts</t>
  </si>
  <si>
    <t>Dabas stihiju un avāriju radīto postījumu novēršana</t>
  </si>
  <si>
    <t>Atkritumu apsaimniekošanas sistēmu uzturēšana</t>
  </si>
  <si>
    <t>t.sk.:</t>
  </si>
  <si>
    <t xml:space="preserve"> - ietvju uzturēšana</t>
  </si>
  <si>
    <t xml:space="preserve"> - ārtelpas labiekārtošana</t>
  </si>
  <si>
    <t xml:space="preserve"> - ārtelpas uzturēšana</t>
  </si>
  <si>
    <t>Kapitālie izdevumi, t.sk.:</t>
  </si>
  <si>
    <t xml:space="preserve"> - iekškvartālu remonts</t>
  </si>
  <si>
    <t>18.13.00.</t>
  </si>
  <si>
    <t xml:space="preserve">Sociālās atstumtības riskam pakļauto iedzīvotāju </t>
  </si>
  <si>
    <t>grupu nodarbinātības veicināšana</t>
  </si>
  <si>
    <t>saistošajiem noteikumiem Nr. RD-23-186-sn</t>
  </si>
  <si>
    <t>Rīgas domes 2023. gada 25. janvāra</t>
  </si>
  <si>
    <t>Rīgas valstspilsētas pašvaldības Inovāciju fonds</t>
  </si>
  <si>
    <t>33. Rīgas valstspilsētas pašvaldības aģentūra</t>
  </si>
  <si>
    <t>V. Ķirsis</t>
  </si>
  <si>
    <t>27. Rīgas valstspilsētas pašvaldības</t>
  </si>
  <si>
    <t>23. Rīgas valstspilsētas pašvaldības aģentūra</t>
  </si>
  <si>
    <t>21. Rīgas valstspilsētas pašvaldības aģentūra</t>
  </si>
  <si>
    <t>20. Rīgas valstspilsētas pašvaldības aģentūra</t>
  </si>
  <si>
    <t>"Rīgas gaisma"</t>
  </si>
  <si>
    <t>16. Rīgas valstspilsētas pašvaldības</t>
  </si>
  <si>
    <t>Izglītības, kultūras un sporta departaments</t>
  </si>
  <si>
    <t>18. Rīgas valstspilsētas pašvaldības</t>
  </si>
  <si>
    <t>Labklājības departaments</t>
  </si>
  <si>
    <t>15. Rīgas valstspilsētas pašvaldības bāriņtiesa</t>
  </si>
  <si>
    <t>14. Rīgas valstspilsētas pašvaldības policija</t>
  </si>
  <si>
    <t>05. Rīgas valstspilsētas pašvaldības</t>
  </si>
  <si>
    <t>Mājokļu un vides departaments</t>
  </si>
  <si>
    <t>04. Rīgas valstspilsētas pašvaldības</t>
  </si>
  <si>
    <t>03. Rīgas valstspilsētas pašvaldības</t>
  </si>
  <si>
    <t>Īpašuma departaments</t>
  </si>
  <si>
    <t>Rīgas valstspilsētas pašvaldības Īpašuma departamenta</t>
  </si>
  <si>
    <t>nodrošinājums</t>
  </si>
  <si>
    <t>darbības un nekustamā īpašuma izmantošanas procesu</t>
  </si>
  <si>
    <t>02. Rīgas valstspilsētas pašvaldības</t>
  </si>
  <si>
    <t>Pilsētas attīstības departaments</t>
  </si>
  <si>
    <t>Rīgas valstspilsētas pašvaldības Finanšu departaments</t>
  </si>
  <si>
    <t>un Rīgas valstspilsētas pašvaldības Finanšu departaments</t>
  </si>
  <si>
    <t>01. Rīgas valstspilsētas pašvaldības</t>
  </si>
  <si>
    <t>Finanšu departaments</t>
  </si>
  <si>
    <t xml:space="preserve"> - Rēķinu apmaksai no izdevumiem neparedzētiem gadījumiem, t.sk.:</t>
  </si>
  <si>
    <t>Kapitālo izdevumu transferts</t>
  </si>
  <si>
    <t>Rīgas valstspilsētas pašvaldības policija</t>
  </si>
  <si>
    <t>Ārtelpas un mobilitātes departaments</t>
  </si>
  <si>
    <t>Kapitālo izdevumu transferti</t>
  </si>
  <si>
    <t xml:space="preserve"> - Saņemtā dotācija no vispārējiem ieņēmumiem</t>
  </si>
  <si>
    <t>personu un budžeta nefinansētu iestāžu transferti</t>
  </si>
  <si>
    <t xml:space="preserve">Rīgas valstspilsētas pašvaldības </t>
  </si>
  <si>
    <t>Rīgas valstspilsētas pašvaldības aģentūra</t>
  </si>
  <si>
    <t xml:space="preserve">Ilgstspējīgas enerģētikas un klimata </t>
  </si>
  <si>
    <t>rīcības plāna ieviešana</t>
  </si>
  <si>
    <t>Dzīvojamo māju un dzīvokļu privatizācijas</t>
  </si>
  <si>
    <t>procesa tehniskā nodrošināšana</t>
  </si>
  <si>
    <t>privatizācijas komisijas darbības nodrošināšana</t>
  </si>
  <si>
    <t xml:space="preserve">Rīgas valstspilsētas pašvaldības aģentūra </t>
  </si>
  <si>
    <t>veselības un ģimenes veselības veicināšana</t>
  </si>
  <si>
    <t>Veselības aprūpes pieejamības nodrošināšana,</t>
  </si>
  <si>
    <t xml:space="preserve">Atbalsts ģimenēm krīzē un bērnu </t>
  </si>
  <si>
    <t>uzturēšanās līgumorganizācijās</t>
  </si>
  <si>
    <t xml:space="preserve">Rīgas Bērnu, jauniešu un ģimeņu </t>
  </si>
  <si>
    <t>sociālā atbalsta centrs</t>
  </si>
  <si>
    <t>Sociālie pakalpojumi dzīvesvietā Rīgas</t>
  </si>
  <si>
    <t xml:space="preserve"> pilsētas iedzīvotājiem</t>
  </si>
  <si>
    <t>Kultūras ministrijas dotācija pašvaldības izglītības iestāžu</t>
  </si>
  <si>
    <t>videjās profesionālās un profesionālās ievirzes mākslas,</t>
  </si>
  <si>
    <t>un valsts sociālās apdrošināšanas obligātajām iemaksām</t>
  </si>
  <si>
    <t>mūzikas un dejas programmu pedagogu darba samaksai</t>
  </si>
  <si>
    <t>pasākumiem un sporta organizācijām</t>
  </si>
  <si>
    <t xml:space="preserve">Profesionālās ievirzes sporta izglītības </t>
  </si>
  <si>
    <t>programmu īstenošanai</t>
  </si>
  <si>
    <t xml:space="preserve">Pašvaldības līdzdalība Rīgas privātskolu akreditēto </t>
  </si>
  <si>
    <t xml:space="preserve">pamatizglītības un vispārējās vidējās izglītības </t>
  </si>
  <si>
    <t>programmu finansēšanā</t>
  </si>
  <si>
    <t>pirmsskolas izglītības programmu īstenošanai</t>
  </si>
  <si>
    <t>Pašvaldības finansējums privāto izglītības iestāžu</t>
  </si>
  <si>
    <t>savstarpējie norēķini par izglītības pakalpojumiem</t>
  </si>
  <si>
    <t>Centralizēto pasākumu īstenošana un pašvaldību</t>
  </si>
  <si>
    <t>- Saņemtā dotācija no vispārējiem ieņēmumiem</t>
  </si>
  <si>
    <t>Līdzfinansējums Eiropas Savienības fondiem</t>
  </si>
  <si>
    <t>un citiem projektiem</t>
  </si>
  <si>
    <t>un apsaimniekošana</t>
  </si>
  <si>
    <t>programmas nodrošinājums</t>
  </si>
  <si>
    <t>ēku iegāde un rekonstrukcija</t>
  </si>
  <si>
    <t>Dzīvojamo māju (dzīvokļu) iegāde un izglītības iestāžu</t>
  </si>
  <si>
    <t>Līdzfinansējums kultūras pieminekļu saglabāšanai</t>
  </si>
  <si>
    <t xml:space="preserve">uz dzīvojamo māju energoefektivitātes pasākumu </t>
  </si>
  <si>
    <t>veikšanai un atjaunošanai</t>
  </si>
  <si>
    <t>Izdevumi neparedzētiem gadījumiem</t>
  </si>
  <si>
    <t>(Rīgas domes rezerves fonds)</t>
  </si>
  <si>
    <t>darbinieku veselības apdrošināšanas programma</t>
  </si>
  <si>
    <t>Rīgas valstspilsētas pašvaldības amatpersonu un</t>
  </si>
  <si>
    <t>Rīgas valstspilsētas pašvaldības</t>
  </si>
  <si>
    <t xml:space="preserve">Pilsētas velotransporta attīstības </t>
  </si>
  <si>
    <t>un mobilitātes departaments</t>
  </si>
  <si>
    <t>Rīgas valstspilsētas pašvaldības Ārtelpas</t>
  </si>
  <si>
    <t>un vides departaments</t>
  </si>
  <si>
    <t>Rīgas valstspilsētas pašvaldības Mājokļu</t>
  </si>
  <si>
    <t>Pilsētas vides objektu uzturēšana</t>
  </si>
  <si>
    <t>Rīgas valstspilsētas pašvaldības bāriņtiesa</t>
  </si>
  <si>
    <t>kultūras un sporta departaments</t>
  </si>
  <si>
    <t>Rīgas valstspilsētas pašvaldības Izglītības,</t>
  </si>
  <si>
    <t>ekonomisko izaugsmi sekmējoši pasākumi</t>
  </si>
  <si>
    <t>Konkursi par finansiālu atbalstu sporta</t>
  </si>
  <si>
    <t>Kultūras projektu finansēšanas konkursa programma</t>
  </si>
  <si>
    <t>Pabalstu izmaksa Rīgas valstspilsētas pašvaldības</t>
  </si>
  <si>
    <t>izglītības iestāžu pedagoģiskajiem darbiniekiem</t>
  </si>
  <si>
    <t>- No valsts budžeta daļēji finansētu atvasinātu publisku</t>
  </si>
  <si>
    <t xml:space="preserve"> - No valsts budžeta daļēji finansētu atvasinātu publisku</t>
  </si>
  <si>
    <t>Rīgas valstspilsētas konkurētspēju un</t>
  </si>
  <si>
    <t>Dzīvojamo māju privatizācijas komisija</t>
  </si>
  <si>
    <t>Rīgas valstspilsētas pašvaldības Dzīvojamo māju</t>
  </si>
  <si>
    <t>(Rīgas domes 2023. gada 8. novembra</t>
  </si>
  <si>
    <t>saistošo noteikumu Nr. RD-23-243-sn redakcijā)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</si>
</sst>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  <family val="2"/>
    </font>
    <font>
      <sz val="10"/>
      <color theme="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i/>
      <sz val="9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8"/>
      <name val="Times New Roman"/>
      <family val="1"/>
    </font>
    <font>
      <i/>
      <sz val="11"/>
      <name val="Times New Roman"/>
      <family val="1"/>
    </font>
    <font>
      <sz val="14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3"/>
      <name val="Times New Roman"/>
      <family val="1"/>
      <charset val="186"/>
    </font>
    <font>
      <b/>
      <sz val="8"/>
      <name val="Times New Roman"/>
      <family val="1"/>
      <charset val="186"/>
    </font>
    <font>
      <i/>
      <sz val="8"/>
      <name val="Times New Roman"/>
      <family val="1"/>
    </font>
    <font>
      <b/>
      <i/>
      <sz val="9"/>
      <name val="Times New Roman"/>
      <family val="1"/>
      <charset val="186"/>
    </font>
    <font>
      <sz val="13"/>
      <color rgb="FFFF0000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3">
    <xf numFmtId="0" fontId="0" fillId="0" borderId="0" xfId="0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 quotePrefix="1">
      <alignment horizontal="center"/>
    </xf>
    <xf numFmtId="0" fontId="6" fillId="0" borderId="0" xfId="0" applyFont="1"/>
    <xf numFmtId="3" fontId="6" fillId="0" borderId="0" xfId="0" applyNumberFormat="1" applyFont="1"/>
    <xf numFmtId="0" fontId="4" fillId="0" borderId="0" xfId="0" applyFont="1"/>
    <xf numFmtId="0" fontId="4" fillId="0" borderId="0" xfId="0" applyFont="1" applyAlignment="1" quotePrefix="1">
      <alignment horizontal="center"/>
    </xf>
    <xf numFmtId="3" fontId="4" fillId="0" borderId="0" xfId="0" applyNumberFormat="1" applyFont="1"/>
    <xf numFmtId="0" fontId="2" fillId="0" borderId="0" xfId="0" applyFont="1" applyAlignment="1" quotePrefix="1">
      <alignment horizontal="center"/>
    </xf>
    <xf numFmtId="0" fontId="3" fillId="0" borderId="0" xfId="0" applyFont="1"/>
    <xf numFmtId="3" fontId="3" fillId="0" borderId="0" xfId="0" applyNumberFormat="1" applyFont="1"/>
    <xf numFmtId="0" fontId="9" fillId="0" borderId="0" xfId="0" applyFont="1"/>
    <xf numFmtId="0" fontId="9" fillId="0" borderId="0" xfId="0" applyFont="1" applyAlignment="1" quotePrefix="1">
      <alignment horizontal="center"/>
    </xf>
    <xf numFmtId="3" fontId="9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 quotePrefix="1">
      <alignment horizontal="center"/>
    </xf>
    <xf numFmtId="0" fontId="12" fillId="0" borderId="0" xfId="0" applyFont="1"/>
    <xf numFmtId="3" fontId="1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centerContinuous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19" fillId="0" borderId="0" xfId="0" applyFont="1"/>
    <xf numFmtId="3" fontId="19" fillId="0" borderId="0" xfId="0" applyNumberFormat="1" applyFont="1"/>
    <xf numFmtId="0" fontId="7" fillId="0" borderId="0" xfId="0" applyFont="1" quotePrefix="1"/>
    <xf numFmtId="3" fontId="7" fillId="0" borderId="0" xfId="0" applyNumberFormat="1" applyFont="1"/>
    <xf numFmtId="0" fontId="7" fillId="0" borderId="0" xfId="0" applyFont="1"/>
    <xf numFmtId="0" fontId="7" fillId="0" borderId="0" xfId="0" applyFont="1" quotePrefix="1"/>
    <xf numFmtId="3" fontId="7" fillId="0" borderId="0" xfId="0" applyNumberFormat="1" applyFont="1"/>
    <xf numFmtId="3" fontId="9" fillId="0" borderId="0" xfId="0" applyNumberFormat="1" applyFont="1"/>
    <xf numFmtId="3" fontId="4" fillId="0" borderId="0" xfId="0" applyNumberFormat="1" applyFont="1"/>
    <xf numFmtId="0" fontId="19" fillId="0" borderId="0" xfId="0" applyFont="1"/>
    <xf numFmtId="3" fontId="19" fillId="0" borderId="0" xfId="0" applyNumberFormat="1" applyFont="1"/>
    <xf numFmtId="0" fontId="18" fillId="0" borderId="0" xfId="0" applyFont="1"/>
    <xf numFmtId="3" fontId="17" fillId="0" borderId="0" xfId="0" applyNumberFormat="1" applyFont="1"/>
    <xf numFmtId="0" fontId="17" fillId="0" borderId="0" xfId="0" applyFont="1"/>
    <xf numFmtId="0" fontId="9" fillId="0" borderId="0" xfId="0" applyFont="1" quotePrefix="1"/>
    <xf numFmtId="0" fontId="3" fillId="0" borderId="0" xfId="0" applyFont="1" applyAlignment="1">
      <alignment horizontal="left" indent="2"/>
    </xf>
    <xf numFmtId="3" fontId="3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left" indent="3"/>
    </xf>
    <xf numFmtId="3" fontId="5" fillId="0" borderId="0" xfId="0" applyNumberFormat="1" applyFont="1"/>
    <xf numFmtId="0" fontId="5" fillId="0" borderId="0" xfId="0" applyFont="1"/>
    <xf numFmtId="0" fontId="15" fillId="0" borderId="0" xfId="0" applyFont="1"/>
    <xf numFmtId="0" fontId="3" fillId="0" borderId="0" xfId="0" applyFont="1" applyAlignment="1">
      <alignment horizontal="left" indent="2"/>
    </xf>
    <xf numFmtId="0" fontId="9" fillId="0" borderId="0" xfId="0" applyFont="1" quotePrefix="1"/>
    <xf numFmtId="0" fontId="12" fillId="0" borderId="0" xfId="0" applyFont="1"/>
    <xf numFmtId="3" fontId="12" fillId="0" borderId="0" xfId="0" applyNumberFormat="1" applyFont="1"/>
    <xf numFmtId="3" fontId="8" fillId="0" borderId="0" xfId="0" applyNumberFormat="1" applyFont="1"/>
    <xf numFmtId="0" fontId="12" fillId="0" borderId="0" xfId="0" applyFont="1" applyAlignment="1">
      <alignment horizontal="centerContinuous"/>
    </xf>
    <xf numFmtId="0" fontId="3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22" fillId="0" borderId="0" xfId="0" applyFont="1" applyAlignment="1">
      <alignment horizontal="center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1"/>
    </xf>
    <xf numFmtId="0" fontId="20" fillId="0" borderId="0" xfId="0" applyFont="1"/>
    <xf numFmtId="0" fontId="20" fillId="0" borderId="0" xfId="0" applyFont="1" applyAlignment="1" quotePrefix="1">
      <alignment horizontal="center"/>
    </xf>
    <xf numFmtId="3" fontId="20" fillId="0" borderId="0" xfId="0" applyNumberFormat="1" applyFont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Alignment="1" quotePrefix="1">
      <alignment horizontal="center"/>
    </xf>
    <xf numFmtId="0" fontId="2" fillId="0" borderId="0" xfId="0" applyFont="1"/>
    <xf numFmtId="0" fontId="3" fillId="0" borderId="0" xfId="0" applyFont="1" applyAlignment="1" quotePrefix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 quotePrefix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3" fontId="6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3" fontId="17" fillId="0" borderId="0" xfId="0" applyNumberFormat="1" applyFont="1"/>
    <xf numFmtId="0" fontId="5" fillId="0" borderId="0" xfId="0" applyFont="1" applyAlignment="1" quotePrefix="1">
      <alignment horizontal="right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 quotePrefix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/>
    </xf>
    <xf numFmtId="3" fontId="21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 quotePrefix="1">
      <alignment horizontal="center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/>
    <xf numFmtId="0" fontId="21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3" fontId="3" fillId="0" borderId="0" xfId="0" applyNumberFormat="1" applyFont="1" applyFill="1"/>
    <xf numFmtId="3" fontId="5" fillId="0" borderId="0" xfId="0" applyNumberFormat="1" applyFont="1" applyFill="1"/>
    <xf numFmtId="3" fontId="23" fillId="0" borderId="0" xfId="0" applyNumberFormat="1" applyFont="1"/>
    <xf numFmtId="0" fontId="23" fillId="0" borderId="0" xfId="0" applyFont="1"/>
    <xf numFmtId="0" fontId="4" fillId="0" borderId="0" xfId="0" applyFont="1" applyFill="1"/>
    <xf numFmtId="0" fontId="8" fillId="0" borderId="0" xfId="0" applyFont="1" applyAlignment="1">
      <alignment horizontal="center"/>
    </xf>
    <xf numFmtId="0" fontId="21" fillId="0" borderId="0" xfId="0" applyFont="1" applyAlignment="1" quotePrefix="1">
      <alignment horizontal="right"/>
    </xf>
    <xf numFmtId="3" fontId="4" fillId="0" borderId="0" xfId="0" applyNumberFormat="1" applyFont="1" applyFill="1"/>
    <xf numFmtId="0" fontId="9" fillId="0" borderId="0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Fill="1"/>
    <xf numFmtId="3" fontId="9" fillId="0" borderId="0" xfId="0" applyNumberFormat="1" applyFont="1" applyFill="1"/>
    <xf numFmtId="3" fontId="12" fillId="0" borderId="0" xfId="0" applyNumberFormat="1" applyFont="1" applyFill="1"/>
    <xf numFmtId="3" fontId="12" fillId="0" borderId="0" xfId="0" applyNumberFormat="1" applyFont="1" applyFill="1"/>
    <xf numFmtId="3" fontId="9" fillId="0" borderId="0" xfId="0" applyNumberFormat="1" applyFont="1" applyFill="1"/>
    <xf numFmtId="3" fontId="6" fillId="0" borderId="0" xfId="0" applyNumberFormat="1" applyFont="1" applyFill="1"/>
    <xf numFmtId="0" fontId="9" fillId="0" borderId="3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6" fillId="0" borderId="0" xfId="0" applyFont="1" applyFill="1"/>
    <xf numFmtId="0" fontId="12" fillId="0" borderId="0" xfId="0" applyFont="1" applyFill="1"/>
    <xf numFmtId="0" fontId="3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 indent="3"/>
    </xf>
    <xf numFmtId="0" fontId="8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 indent="3"/>
    </xf>
    <xf numFmtId="0" fontId="5" fillId="0" borderId="0" xfId="0" applyFont="1" applyFill="1" applyAlignment="1">
      <alignment horizontal="left" indent="3"/>
    </xf>
    <xf numFmtId="0" fontId="20" fillId="0" borderId="0" xfId="0" applyFont="1" applyFill="1"/>
    <xf numFmtId="0" fontId="5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left" indent="2"/>
    </xf>
    <xf numFmtId="0" fontId="12" fillId="0" borderId="0" xfId="0" applyFont="1" applyFill="1" applyAlignment="1">
      <alignment horizontal="left" indent="3"/>
    </xf>
    <xf numFmtId="0" fontId="3" fillId="0" borderId="0" xfId="0" applyFont="1" applyFill="1"/>
    <xf numFmtId="0" fontId="6" fillId="0" borderId="0" xfId="0" applyFont="1" applyFill="1"/>
    <xf numFmtId="0" fontId="21" fillId="0" borderId="0" xfId="0" applyFont="1" applyFill="1" applyAlignment="1">
      <alignment horizontal="left" indent="3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1"/>
    </xf>
    <xf numFmtId="0" fontId="8" fillId="0" borderId="0" xfId="0" applyFont="1" applyFill="1" applyAlignment="1">
      <alignment horizontal="center"/>
    </xf>
    <xf numFmtId="3" fontId="4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3" fontId="15" fillId="0" borderId="0" xfId="0" applyNumberFormat="1" applyFont="1" applyFill="1"/>
    <xf numFmtId="0" fontId="15" fillId="0" borderId="0" xfId="0" applyFont="1" applyAlignment="1">
      <alignment horizontal="left" indent="2"/>
    </xf>
    <xf numFmtId="0" fontId="15" fillId="0" borderId="0" xfId="0" applyFont="1" applyAlignment="1">
      <alignment horizontal="left" indent="3"/>
    </xf>
    <xf numFmtId="0" fontId="24" fillId="0" borderId="0" xfId="0" applyFont="1" applyAlignment="1">
      <alignment horizontal="center"/>
    </xf>
    <xf numFmtId="3" fontId="21" fillId="0" borderId="0" xfId="0" applyNumberFormat="1" applyFont="1"/>
    <xf numFmtId="3" fontId="7" fillId="0" borderId="0" xfId="0" applyNumberFormat="1" applyFont="1" applyFill="1"/>
    <xf numFmtId="3" fontId="17" fillId="0" borderId="0" xfId="0" applyNumberFormat="1" applyFont="1" applyFill="1"/>
    <xf numFmtId="0" fontId="3" fillId="0" borderId="0" xfId="0" applyFont="1" applyFill="1" applyAlignment="1">
      <alignment horizontal="left" indent="1"/>
    </xf>
    <xf numFmtId="0" fontId="15" fillId="0" borderId="0" xfId="0" applyFont="1" applyAlignment="1" quotePrefix="1">
      <alignment horizontal="center"/>
    </xf>
    <xf numFmtId="0" fontId="24" fillId="0" borderId="0" xfId="0" applyFont="1"/>
    <xf numFmtId="3" fontId="24" fillId="0" borderId="0" xfId="0" applyNumberFormat="1" applyFont="1"/>
    <xf numFmtId="3" fontId="1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7" fillId="0" borderId="0" xfId="0" applyFont="1" applyFill="1" quotePrefix="1"/>
    <xf numFmtId="0" fontId="7" fillId="0" borderId="0" xfId="0" applyFont="1" applyAlignment="1" quotePrefix="1">
      <alignment horizontal="left" indent="1"/>
    </xf>
    <xf numFmtId="0" fontId="3" fillId="0" borderId="0" xfId="0" applyFont="1" quotePrefix="1"/>
    <xf numFmtId="0" fontId="3" fillId="0" borderId="0" xfId="0" applyFont="1" applyAlignment="1" quotePrefix="1">
      <alignment horizontal="left" indent="1"/>
    </xf>
    <xf numFmtId="0" fontId="6" fillId="0" borderId="0" xfId="0" applyFont="1" applyFill="1"/>
    <xf numFmtId="0" fontId="9" fillId="0" borderId="0" xfId="0" applyFont="1"/>
    <xf numFmtId="0" fontId="14" fillId="0" borderId="0" xfId="0" applyFont="1" applyAlignment="1">
      <alignment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6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94"/>
  <sheetViews>
    <sheetView tabSelected="1" workbookViewId="0" topLeftCell="A3">
      <selection pane="topLeft" activeCell="G8" sqref="G8"/>
    </sheetView>
  </sheetViews>
  <sheetFormatPr defaultColWidth="9.184285714285714" defaultRowHeight="13"/>
  <cols>
    <col min="1" max="1" width="9.571428571428571" style="10" bestFit="1" customWidth="1"/>
    <col min="2" max="2" width="9.142857142857142" style="10" bestFit="1" customWidth="1"/>
    <col min="3" max="3" width="59.57142857142857" style="10" bestFit="1" customWidth="1"/>
    <col min="4" max="4" width="16" style="10" bestFit="1" customWidth="1"/>
    <col min="5" max="5" width="12.714285714285714" style="10" bestFit="1" customWidth="1"/>
    <col min="6" max="6" width="16" style="10" bestFit="1" customWidth="1"/>
    <col min="7" max="7" width="11.285714285714286" style="10" bestFit="1" customWidth="1"/>
    <col min="8" max="16384" width="9.142857142857142" style="10"/>
  </cols>
  <sheetData>
    <row r="1" s="19" customFormat="1" ht="14"/>
    <row r="2" spans="5:6" s="19" customFormat="1" ht="14">
      <c r="E2" s="20"/>
      <c r="F2" s="20" t="s">
        <v>215</v>
      </c>
    </row>
    <row r="3" spans="5:6" ht="14">
      <c r="E3" s="20"/>
      <c r="F3" s="104" t="s">
        <v>308</v>
      </c>
    </row>
    <row r="4" spans="5:6" ht="14">
      <c r="E4" s="20"/>
      <c r="F4" s="104" t="s">
        <v>307</v>
      </c>
    </row>
    <row r="5" spans="5:6" s="19" customFormat="1" ht="14">
      <c r="E5" s="137"/>
      <c r="F5" s="183" t="s">
        <v>408</v>
      </c>
    </row>
    <row r="6" spans="5:6" s="19" customFormat="1" ht="14">
      <c r="E6" s="137"/>
      <c r="F6" s="183" t="s">
        <v>409</v>
      </c>
    </row>
    <row r="7" s="19" customFormat="1" ht="14"/>
    <row r="8" s="19" customFormat="1" ht="14"/>
    <row r="9" s="19" customFormat="1" ht="14"/>
    <row r="10" spans="1:6" ht="20">
      <c r="A10" s="1" t="s">
        <v>281</v>
      </c>
      <c r="B10" s="1"/>
      <c r="C10" s="1"/>
      <c r="D10" s="1"/>
      <c r="E10" s="1"/>
      <c r="F10" s="1"/>
    </row>
    <row r="11" spans="1:6" s="21" customFormat="1" ht="20">
      <c r="A11" s="1" t="s">
        <v>280</v>
      </c>
      <c r="B11" s="1"/>
      <c r="C11" s="1"/>
      <c r="D11" s="1"/>
      <c r="E11" s="1"/>
      <c r="F11" s="1"/>
    </row>
    <row r="12" spans="3:3" s="19" customFormat="1" ht="14">
      <c r="C12" s="22"/>
    </row>
    <row r="13" spans="1:6" s="19" customFormat="1" ht="14">
      <c r="A13" s="23" t="s">
        <v>14</v>
      </c>
      <c r="B13" s="24" t="s">
        <v>15</v>
      </c>
      <c r="C13" s="25"/>
      <c r="D13" s="134" t="s">
        <v>270</v>
      </c>
      <c r="E13" s="134"/>
      <c r="F13" s="134" t="s">
        <v>270</v>
      </c>
    </row>
    <row r="14" spans="1:6" s="19" customFormat="1" ht="14">
      <c r="A14" s="26" t="s">
        <v>16</v>
      </c>
      <c r="B14" s="27" t="s">
        <v>4</v>
      </c>
      <c r="C14" s="133" t="s">
        <v>0</v>
      </c>
      <c r="D14" s="135" t="s">
        <v>286</v>
      </c>
      <c r="E14" s="135" t="s">
        <v>287</v>
      </c>
      <c r="F14" s="135" t="s">
        <v>288</v>
      </c>
    </row>
    <row r="15" spans="1:6" s="19" customFormat="1" ht="14">
      <c r="A15" s="26"/>
      <c r="B15" s="27" t="s">
        <v>17</v>
      </c>
      <c r="C15" s="28"/>
      <c r="D15" s="135" t="s">
        <v>213</v>
      </c>
      <c r="E15" s="135"/>
      <c r="F15" s="135" t="s">
        <v>213</v>
      </c>
    </row>
    <row r="16" spans="1:6" s="19" customFormat="1" ht="14">
      <c r="A16" s="29"/>
      <c r="B16" s="30"/>
      <c r="C16" s="31"/>
      <c r="D16" s="136" t="s">
        <v>214</v>
      </c>
      <c r="E16" s="136" t="s">
        <v>214</v>
      </c>
      <c r="F16" s="136" t="s">
        <v>214</v>
      </c>
    </row>
    <row r="17" spans="1:6" s="12" customFormat="1" ht="14">
      <c r="A17" s="32"/>
      <c r="B17" s="32"/>
      <c r="C17" s="32"/>
      <c r="D17" s="32"/>
      <c r="E17" s="32"/>
      <c r="F17" s="32"/>
    </row>
    <row r="18" spans="1:6" s="12" customFormat="1" ht="14">
      <c r="A18" s="32"/>
      <c r="B18" s="32"/>
      <c r="C18" s="32"/>
      <c r="D18" s="32"/>
      <c r="E18" s="32"/>
      <c r="F18" s="32"/>
    </row>
    <row r="19" spans="1:6" s="12" customFormat="1" ht="14">
      <c r="A19" s="32"/>
      <c r="B19" s="32"/>
      <c r="C19" s="32"/>
      <c r="D19" s="32"/>
      <c r="E19" s="32"/>
      <c r="F19" s="32"/>
    </row>
    <row r="20" spans="1:6" s="12" customFormat="1" ht="14">
      <c r="A20" s="32"/>
      <c r="B20" s="32"/>
      <c r="C20" s="32"/>
      <c r="D20" s="32"/>
      <c r="E20" s="32"/>
      <c r="F20" s="32"/>
    </row>
    <row r="21" spans="1:6" s="34" customFormat="1" ht="17.5">
      <c r="A21" s="2" t="s">
        <v>223</v>
      </c>
      <c r="B21" s="2"/>
      <c r="C21" s="2"/>
      <c r="D21" s="2"/>
      <c r="E21" s="2"/>
      <c r="F21" s="2"/>
    </row>
    <row r="22" s="12" customFormat="1" ht="14"/>
    <row r="23" s="12" customFormat="1" ht="14"/>
    <row r="24" spans="4:6" s="12" customFormat="1" ht="16.5">
      <c r="D24" s="127"/>
      <c r="E24" s="127"/>
      <c r="F24" s="127"/>
    </row>
    <row r="25" spans="4:6" s="12" customFormat="1" ht="16.5">
      <c r="D25" s="128"/>
      <c r="E25" s="128"/>
      <c r="F25" s="127"/>
    </row>
    <row r="26" spans="3:6" s="35" customFormat="1" ht="16.5">
      <c r="C26" s="35" t="s">
        <v>79</v>
      </c>
      <c r="D26" s="36">
        <f>SUM(D28:D32)</f>
        <v>1404135461</v>
      </c>
      <c r="E26" s="45">
        <f t="shared" si="0" ref="E26:F26">SUM(E28:E32)</f>
        <v>28906792</v>
      </c>
      <c r="F26" s="45">
        <f t="shared" si="0"/>
        <v>1433042253</v>
      </c>
    </row>
    <row r="27" spans="4:6" s="12" customFormat="1" ht="14">
      <c r="D27" s="14"/>
      <c r="E27" s="142"/>
      <c r="F27" s="14"/>
    </row>
    <row r="28" spans="3:6" s="34" customFormat="1" ht="15.5">
      <c r="C28" s="186" t="s">
        <v>374</v>
      </c>
      <c r="D28" s="38">
        <f>D81+D412+D446+D497+D598+'3 p_01_14'!D782+'15_33'!D14+'15_33'!D29+'15_33'!D420+'15_33'!D660+'15_33'!D709+'15_33'!D736+'15_33'!D756+'15_33'!D771+'15_33'!D824</f>
        <v>1102150639</v>
      </c>
      <c r="E28" s="177">
        <f>E81+E412+E446+E497+E598+'3 p_01_14'!E782+'15_33'!E14+'15_33'!E29+'15_33'!E420+'15_33'!E660+'15_33'!E709+'15_33'!E736+'15_33'!E756+'15_33'!E771+'15_33'!E824</f>
        <v>-12873579</v>
      </c>
      <c r="F28" s="38">
        <f>F81+F412+F446+F497+F598+'3 p_01_14'!F782+'15_33'!F14+'15_33'!F29+'15_33'!F420+'15_33'!F660+'15_33'!F709+'15_33'!F736+'15_33'!F756+'15_33'!F771+'15_33'!F824</f>
        <v>1089277060</v>
      </c>
    </row>
    <row r="29" spans="3:6" s="39" customFormat="1" ht="15.5">
      <c r="C29" s="40" t="s">
        <v>245</v>
      </c>
      <c r="D29" s="41">
        <f>D82+D599+'15_33'!D30+'15_33'!D421+'15_33'!D737+'15_33'!D757+'15_33'!D772+D783+D447</f>
        <v>266663450</v>
      </c>
      <c r="E29" s="41">
        <f>E82+E599+'15_33'!E30+'15_33'!E421+'15_33'!E737+'15_33'!E757+'15_33'!E772+E783+E447</f>
        <v>36409644</v>
      </c>
      <c r="F29" s="41">
        <f>F82+F599+'15_33'!F30+'15_33'!F421+'15_33'!F737+'15_33'!F757+'15_33'!F772+F783+F447</f>
        <v>303073094</v>
      </c>
    </row>
    <row r="30" spans="3:6" s="34" customFormat="1" ht="15.5">
      <c r="C30" s="37" t="s">
        <v>246</v>
      </c>
      <c r="D30" s="38">
        <f>D83+D413+D448+D498+D600+'15_33'!D31+'15_33'!D422+'15_33'!D661+'15_33'!D710+'15_33'!D738+'15_33'!D758+'15_33'!D773+'15_33'!D825+'3 p_01_14'!D784</f>
        <v>26226092</v>
      </c>
      <c r="E30" s="177">
        <f>E83+E413+E448+E498+E600+'15_33'!E31+'15_33'!E422+'15_33'!E661+'15_33'!E710+'15_33'!E738+'15_33'!E758+'15_33'!E773+'15_33'!E825+'3 p_01_14'!E784</f>
        <v>4405774</v>
      </c>
      <c r="F30" s="38">
        <f>F83+F413+F448+F498+F600+'15_33'!F31+'15_33'!F422+'15_33'!F661+'15_33'!F710+'15_33'!F738+'15_33'!F758+'15_33'!F773+'15_33'!F825+'3 p_01_14'!F784</f>
        <v>30631866</v>
      </c>
    </row>
    <row r="31" spans="3:6" s="34" customFormat="1" ht="15.5">
      <c r="C31" s="37" t="s">
        <v>247</v>
      </c>
      <c r="D31" s="38">
        <f>D84+'15_33'!D32+'15_33'!D423</f>
        <v>9095280</v>
      </c>
      <c r="E31" s="177">
        <f>E84+'15_33'!E32+'15_33'!E423</f>
        <v>836411</v>
      </c>
      <c r="F31" s="38">
        <f>F84+'15_33'!F32+'15_33'!F423</f>
        <v>9931691</v>
      </c>
    </row>
    <row r="32" spans="3:6" s="39" customFormat="1" ht="15.5">
      <c r="C32" s="40" t="s">
        <v>403</v>
      </c>
      <c r="D32" s="41">
        <f>D85+'15_33'!D33</f>
        <v>0</v>
      </c>
      <c r="E32" s="41">
        <f>E85+'15_33'!E33</f>
        <v>128542</v>
      </c>
      <c r="F32" s="41">
        <f>F85+'15_33'!F33</f>
        <v>128542</v>
      </c>
    </row>
    <row r="33" spans="3:6" s="39" customFormat="1" ht="15.5">
      <c r="C33" s="187" t="s">
        <v>343</v>
      </c>
      <c r="D33" s="41"/>
      <c r="E33" s="41"/>
      <c r="F33" s="41"/>
    </row>
    <row r="34" spans="4:6" s="19" customFormat="1" ht="14">
      <c r="D34" s="42"/>
      <c r="E34" s="139"/>
      <c r="F34" s="42"/>
    </row>
    <row r="35" spans="4:6" s="19" customFormat="1" ht="14">
      <c r="D35" s="132"/>
      <c r="E35" s="169"/>
      <c r="F35" s="132"/>
    </row>
    <row r="36" spans="4:6" s="19" customFormat="1" ht="14">
      <c r="D36" s="42"/>
      <c r="E36" s="139"/>
      <c r="F36" s="42"/>
    </row>
    <row r="37" spans="3:6" s="44" customFormat="1" ht="16.5">
      <c r="C37" s="44" t="s">
        <v>3</v>
      </c>
      <c r="D37" s="45">
        <f>D39+D51+D53</f>
        <v>1404135461</v>
      </c>
      <c r="E37" s="45">
        <f t="shared" si="1" ref="E37:F37">E39+E51+E53</f>
        <v>28906792</v>
      </c>
      <c r="F37" s="45">
        <f t="shared" si="1"/>
        <v>1433042253</v>
      </c>
    </row>
    <row r="38" spans="3:6" s="48" customFormat="1" ht="11.5">
      <c r="C38" s="46"/>
      <c r="D38" s="47"/>
      <c r="E38" s="178"/>
      <c r="F38" s="47"/>
    </row>
    <row r="39" spans="3:6" s="39" customFormat="1" ht="15.5">
      <c r="C39" s="39" t="s">
        <v>2</v>
      </c>
      <c r="D39" s="41">
        <f>D40+D44+D45+D48+D49</f>
        <v>1164561200</v>
      </c>
      <c r="E39" s="41">
        <f t="shared" si="2" ref="E39:F39">E40+E44+E45+E48+E49</f>
        <v>32329601</v>
      </c>
      <c r="F39" s="41">
        <f t="shared" si="2"/>
        <v>1196890801</v>
      </c>
    </row>
    <row r="40" spans="3:6" s="19" customFormat="1" ht="14">
      <c r="C40" s="49" t="s">
        <v>248</v>
      </c>
      <c r="D40" s="42">
        <f>D89+D416+D451+D501+D603+'3 p_01_14'!D787+'15_33'!D17+'15_33'!D37+'15_33'!D426+'15_33'!D664+'15_33'!D713+'15_33'!D741+'15_33'!D761+'15_33'!D776+'15_33'!D828</f>
        <v>718599883</v>
      </c>
      <c r="E40" s="42">
        <f>E89+E416+E451+E501+E603+'3 p_01_14'!E787+'15_33'!E17+'15_33'!E37+'15_33'!E426+'15_33'!E664+'15_33'!E713+'15_33'!E741+'15_33'!E761+'15_33'!E776+'15_33'!E828</f>
        <v>31662477</v>
      </c>
      <c r="F40" s="42">
        <f>F89+F416+F451+F501+F603+'3 p_01_14'!F787+'15_33'!F17+'15_33'!F37+'15_33'!F426+'15_33'!F664+'15_33'!F713+'15_33'!F741+'15_33'!F761+'15_33'!F776+'15_33'!F828</f>
        <v>750262360</v>
      </c>
    </row>
    <row r="41" spans="3:6" s="52" customFormat="1" ht="13">
      <c r="C41" s="50" t="s">
        <v>116</v>
      </c>
      <c r="D41" s="51">
        <f>D90+D417+D452+D502+D604+'3 p_01_14'!D788+'15_33'!D18+'15_33'!D829+'15_33'!D777+'15_33'!D762+'15_33'!D742+'15_33'!D714+'15_33'!D665+'15_33'!D427+'15_33'!D38</f>
        <v>438613990</v>
      </c>
      <c r="E41" s="51">
        <f>E90+E417+E452+E502+E604+'3 p_01_14'!E788+'15_33'!E18+'15_33'!E829+'15_33'!E777+'15_33'!E762+'15_33'!E742+'15_33'!E714+'15_33'!E665+'15_33'!E427+'15_33'!E38</f>
        <v>33568914</v>
      </c>
      <c r="F41" s="51">
        <f>F90+F417+F452+F502+F604+'3 p_01_14'!F788+'15_33'!F18+'15_33'!F829+'15_33'!F777+'15_33'!F762+'15_33'!F742+'15_33'!F714+'15_33'!F665+'15_33'!F427+'15_33'!F38</f>
        <v>472182904</v>
      </c>
    </row>
    <row r="42" spans="3:6" s="55" customFormat="1" ht="11.5">
      <c r="C42" s="53" t="s">
        <v>172</v>
      </c>
      <c r="D42" s="54">
        <f>'15_33'!D39+'15_33'!D428+'15_33'!D743</f>
        <v>146140659</v>
      </c>
      <c r="E42" s="54">
        <f>'15_33'!E39+'15_33'!E428+'15_33'!E743</f>
        <v>30608116</v>
      </c>
      <c r="F42" s="54">
        <f>'15_33'!F39+'15_33'!F428+'15_33'!F743</f>
        <v>176748775</v>
      </c>
    </row>
    <row r="43" spans="3:6" s="56" customFormat="1" ht="13">
      <c r="C43" s="50" t="s">
        <v>119</v>
      </c>
      <c r="D43" s="51">
        <f>D91+D418+D453+D503+D605+'3 p_01_14'!D789+'15_33'!D19+'15_33'!D830+'15_33'!D778+'15_33'!D763+'15_33'!D744+'15_33'!D715+'15_33'!D666+'15_33'!D429+'15_33'!D40</f>
        <v>343062541</v>
      </c>
      <c r="E43" s="51">
        <f>E91+E418+E453+E503+E605+'3 p_01_14'!E789+'15_33'!E19+'15_33'!E830+'15_33'!E778+'15_33'!E763+'15_33'!E744+'15_33'!E715+'15_33'!E666+'15_33'!E429+'15_33'!E40</f>
        <v>25133231</v>
      </c>
      <c r="F43" s="51">
        <f>F91+F418+F453+F503+F605+'3 p_01_14'!F789+'15_33'!F19+'15_33'!F830+'15_33'!F778+'15_33'!F763+'15_33'!F744+'15_33'!F715+'15_33'!F666+'15_33'!F429+'15_33'!F40</f>
        <v>368195772</v>
      </c>
    </row>
    <row r="44" spans="3:6" s="19" customFormat="1" ht="14">
      <c r="C44" s="49" t="s">
        <v>249</v>
      </c>
      <c r="D44" s="42">
        <f>D92</f>
        <v>41381842</v>
      </c>
      <c r="E44" s="42">
        <f t="shared" si="3" ref="E44:F44">E92</f>
        <v>-1427150</v>
      </c>
      <c r="F44" s="42">
        <f t="shared" si="3"/>
        <v>39954692</v>
      </c>
    </row>
    <row r="45" spans="3:6" s="19" customFormat="1" ht="14">
      <c r="C45" s="49" t="s">
        <v>250</v>
      </c>
      <c r="D45" s="42">
        <f>D46+D47</f>
        <v>272781961</v>
      </c>
      <c r="E45" s="42">
        <f t="shared" si="4" ref="E45:F45">E46+E47</f>
        <v>1889519</v>
      </c>
      <c r="F45" s="42">
        <f t="shared" si="4"/>
        <v>274671480</v>
      </c>
    </row>
    <row r="46" spans="3:6" ht="13">
      <c r="C46" s="57" t="s">
        <v>85</v>
      </c>
      <c r="D46" s="11">
        <f>D93+D454+D606+'15_33'!D43+'15_33'!D431+'15_33'!D716+'15_33'!D831</f>
        <v>171338083</v>
      </c>
      <c r="E46" s="11">
        <f>E93+E454+E606+'15_33'!E43+'15_33'!E431+'15_33'!E716+'15_33'!E831</f>
        <v>-274938</v>
      </c>
      <c r="F46" s="11">
        <f>F93+F454+F606+'15_33'!F43+'15_33'!F431+'15_33'!F716+'15_33'!F831</f>
        <v>171063145</v>
      </c>
    </row>
    <row r="47" spans="3:6" ht="13">
      <c r="C47" s="57" t="s">
        <v>88</v>
      </c>
      <c r="D47" s="11">
        <f>D94+D419+D607+'15_33'!D20+'15_33'!D432+'15_33'!D44+D790+'15_33'!D667+D504</f>
        <v>101443878</v>
      </c>
      <c r="E47" s="51">
        <f>E94+E419+E607+'15_33'!E20+'15_33'!E432+'15_33'!E44+E790+'15_33'!E667+E504</f>
        <v>2164457</v>
      </c>
      <c r="F47" s="51">
        <f>F94+F419+F607+'15_33'!F20+'15_33'!F432+'15_33'!F44+F790+'15_33'!F667+F504</f>
        <v>103608335</v>
      </c>
    </row>
    <row r="48" spans="3:6" s="19" customFormat="1" ht="14">
      <c r="C48" s="58" t="s">
        <v>251</v>
      </c>
      <c r="D48" s="42">
        <f>D95</f>
        <v>125485977</v>
      </c>
      <c r="E48" s="42">
        <f t="shared" si="5" ref="E48:F48">E95</f>
        <v>0</v>
      </c>
      <c r="F48" s="42">
        <f t="shared" si="5"/>
        <v>125485977</v>
      </c>
    </row>
    <row r="49" spans="3:6" s="19" customFormat="1" ht="14">
      <c r="C49" s="49" t="s">
        <v>252</v>
      </c>
      <c r="D49" s="42">
        <f>D96+'15_33'!D45+'15_33'!D433</f>
        <v>6311537</v>
      </c>
      <c r="E49" s="42">
        <f>E96+'15_33'!E45+'15_33'!E433</f>
        <v>204755</v>
      </c>
      <c r="F49" s="42">
        <f>F96+'15_33'!F45+'15_33'!F433</f>
        <v>6516292</v>
      </c>
    </row>
    <row r="50" spans="4:6" s="48" customFormat="1" ht="11.5">
      <c r="D50" s="47"/>
      <c r="E50" s="47"/>
      <c r="F50" s="47"/>
    </row>
    <row r="51" spans="3:6" s="34" customFormat="1" ht="15.5">
      <c r="C51" s="34" t="s">
        <v>84</v>
      </c>
      <c r="D51" s="38">
        <f>D97+D420+D455+D505+D608+'3 p_01_14'!D791+'15_33'!D21+'15_33'!D832+'15_33'!D779+'15_33'!D764+'15_33'!D746+'15_33'!D717+'15_33'!D668+'15_33'!D434+'15_33'!D46</f>
        <v>239574261</v>
      </c>
      <c r="E51" s="38">
        <f>E97+E420+E455+E505+E608+'3 p_01_14'!E791+'15_33'!E21+'15_33'!E832+'15_33'!E779+'15_33'!E764+'15_33'!E746+'15_33'!E717+'15_33'!E668+'15_33'!E434+'15_33'!E46</f>
        <v>-27242957</v>
      </c>
      <c r="F51" s="38">
        <f>F97+F420+F455+F505+F608+'3 p_01_14'!F791+'15_33'!F21+'15_33'!F832+'15_33'!F779+'15_33'!F764+'15_33'!F746+'15_33'!F717+'15_33'!F668+'15_33'!F434+'15_33'!F46</f>
        <v>212331304</v>
      </c>
    </row>
    <row r="52" spans="4:6" s="59" customFormat="1" ht="10.5">
      <c r="D52" s="60"/>
      <c r="E52" s="60"/>
      <c r="F52" s="60"/>
    </row>
    <row r="53" spans="3:6" s="39" customFormat="1" ht="15.5">
      <c r="C53" s="39" t="s">
        <v>338</v>
      </c>
      <c r="D53" s="41">
        <f>D98+D456</f>
        <v>0</v>
      </c>
      <c r="E53" s="41">
        <f>E98+E456</f>
        <v>23820148</v>
      </c>
      <c r="F53" s="41">
        <f>F98+F456</f>
        <v>23820148</v>
      </c>
    </row>
    <row r="54" spans="4:6" s="59" customFormat="1" ht="10.5">
      <c r="D54" s="60"/>
      <c r="E54" s="60"/>
      <c r="F54" s="60"/>
    </row>
    <row r="55" spans="4:6" s="59" customFormat="1" ht="10.5">
      <c r="D55" s="60"/>
      <c r="E55" s="60"/>
      <c r="F55" s="60"/>
    </row>
    <row r="56" spans="4:6" s="59" customFormat="1" ht="10.5">
      <c r="D56" s="60"/>
      <c r="E56" s="60"/>
      <c r="F56" s="60"/>
    </row>
    <row r="57" spans="4:6" s="59" customFormat="1" ht="10.5">
      <c r="D57" s="60"/>
      <c r="E57" s="60"/>
      <c r="F57" s="60"/>
    </row>
    <row r="58" spans="4:6" s="59" customFormat="1" ht="10.5">
      <c r="D58" s="60"/>
      <c r="E58" s="60"/>
      <c r="F58" s="60"/>
    </row>
    <row r="59" spans="4:6" s="59" customFormat="1" ht="10.5">
      <c r="D59" s="60"/>
      <c r="E59" s="60"/>
      <c r="F59" s="60"/>
    </row>
    <row r="60" spans="4:6" s="59" customFormat="1" ht="10.5">
      <c r="D60" s="60"/>
      <c r="E60" s="60"/>
      <c r="F60" s="60"/>
    </row>
    <row r="61" spans="4:6" s="59" customFormat="1" ht="10.5">
      <c r="D61" s="60"/>
      <c r="E61" s="60"/>
      <c r="F61" s="60"/>
    </row>
    <row r="62" spans="4:6" s="59" customFormat="1" ht="10.5">
      <c r="D62" s="60"/>
      <c r="E62" s="60"/>
      <c r="F62" s="60"/>
    </row>
    <row r="63" spans="4:6" s="59" customFormat="1" ht="10.5">
      <c r="D63" s="60"/>
      <c r="E63" s="60"/>
      <c r="F63" s="60"/>
    </row>
    <row r="64" spans="4:6" s="59" customFormat="1" ht="10.5">
      <c r="D64" s="60"/>
      <c r="E64" s="60"/>
      <c r="F64" s="60"/>
    </row>
    <row r="65" spans="4:6" s="59" customFormat="1" ht="10.5">
      <c r="D65" s="60"/>
      <c r="E65" s="60"/>
      <c r="F65" s="60"/>
    </row>
    <row r="66" spans="4:6" s="59" customFormat="1" ht="10.5">
      <c r="D66" s="60"/>
      <c r="E66" s="60"/>
      <c r="F66" s="60"/>
    </row>
    <row r="67" spans="4:6" s="59" customFormat="1" ht="10.5">
      <c r="D67" s="60"/>
      <c r="E67" s="60"/>
      <c r="F67" s="60"/>
    </row>
    <row r="68" spans="4:6" s="59" customFormat="1" ht="10.5">
      <c r="D68" s="60"/>
      <c r="E68" s="60"/>
      <c r="F68" s="60"/>
    </row>
    <row r="69" spans="4:6" s="59" customFormat="1" ht="10.5">
      <c r="D69" s="60"/>
      <c r="E69" s="60"/>
      <c r="F69" s="60"/>
    </row>
    <row r="70" spans="4:6" s="59" customFormat="1" ht="10.5">
      <c r="D70" s="60"/>
      <c r="E70" s="60"/>
      <c r="F70" s="60"/>
    </row>
    <row r="71" spans="4:6" s="59" customFormat="1" ht="10.5">
      <c r="D71" s="60"/>
      <c r="E71" s="60"/>
      <c r="F71" s="60"/>
    </row>
    <row r="72" spans="4:6" s="59" customFormat="1" ht="10.5">
      <c r="D72" s="60"/>
      <c r="E72" s="60"/>
      <c r="F72" s="60"/>
    </row>
    <row r="73" spans="4:6" s="59" customFormat="1" ht="10.5">
      <c r="D73" s="60"/>
      <c r="E73" s="60"/>
      <c r="F73" s="60"/>
    </row>
    <row r="74" spans="4:6" s="59" customFormat="1" ht="10.5">
      <c r="D74" s="60"/>
      <c r="E74" s="60"/>
      <c r="F74" s="60"/>
    </row>
    <row r="75" spans="4:6" s="59" customFormat="1" ht="10.5">
      <c r="D75" s="60"/>
      <c r="E75" s="60"/>
      <c r="F75" s="60"/>
    </row>
    <row r="76" spans="4:6" s="59" customFormat="1" ht="10.5">
      <c r="D76" s="60"/>
      <c r="E76" s="60"/>
      <c r="F76" s="60"/>
    </row>
    <row r="77" spans="3:6" s="21" customFormat="1" ht="17.5">
      <c r="C77" s="184" t="s">
        <v>335</v>
      </c>
      <c r="D77" s="61"/>
      <c r="E77" s="61"/>
      <c r="F77" s="61"/>
    </row>
    <row r="78" spans="3:6" s="21" customFormat="1" ht="17.5">
      <c r="C78" s="184" t="s">
        <v>336</v>
      </c>
      <c r="D78" s="61"/>
      <c r="E78" s="61"/>
      <c r="F78" s="61"/>
    </row>
    <row r="79" spans="1:6" s="59" customFormat="1" ht="10.5">
      <c r="A79" s="62"/>
      <c r="B79" s="62"/>
      <c r="C79" s="62"/>
      <c r="D79" s="60"/>
      <c r="E79" s="60"/>
      <c r="F79" s="60"/>
    </row>
    <row r="80" spans="3:6" s="4" customFormat="1" ht="15">
      <c r="C80" s="4" t="s">
        <v>61</v>
      </c>
      <c r="D80" s="5">
        <f>SUM(D81:D85)</f>
        <v>614464246</v>
      </c>
      <c r="E80" s="93">
        <f t="shared" si="6" ref="E80:F80">SUM(E81:E85)</f>
        <v>-16117744</v>
      </c>
      <c r="F80" s="93">
        <f t="shared" si="6"/>
        <v>598346502</v>
      </c>
    </row>
    <row r="81" spans="3:6" ht="13">
      <c r="C81" s="163" t="s">
        <v>342</v>
      </c>
      <c r="D81" s="11">
        <f>D104+D141+D154+D164+D175+D185+D193+D243+D264+D283+D322+D355+D365+D376+D382+D390+D254+D273+D330+D229+D304+D218+D337+D204+D344+D312</f>
        <v>523590508</v>
      </c>
      <c r="E81" s="51">
        <f>E104+E141+E154+E164+E175+E185+E193+E243+E264+E283+E322+E355+E365+E376+E382+E390+E254+E273+E330+E229+E304+E218+E337+E204+E344+E312</f>
        <v>-17752540</v>
      </c>
      <c r="F81" s="51">
        <f>F104+F141+F154+F164+F175+F185+F193+F243+F264+F283+F322+F355+F365+F376+F382+F390+F254+F273+F330+F229+F304+F218+F337+F204+F344+F312</f>
        <v>505837968</v>
      </c>
    </row>
    <row r="82" spans="3:6" s="52" customFormat="1" ht="13">
      <c r="C82" s="52" t="s">
        <v>173</v>
      </c>
      <c r="D82" s="51">
        <f>D219+D391+D166+D105+D313+D366</f>
        <v>87706618</v>
      </c>
      <c r="E82" s="51">
        <f>E219+E391+E166+E105+E313+E366</f>
        <v>958188</v>
      </c>
      <c r="F82" s="51">
        <f>F219+F391+F166+F105+F313+F366</f>
        <v>88664806</v>
      </c>
    </row>
    <row r="83" spans="3:6" ht="13">
      <c r="C83" s="10" t="s">
        <v>117</v>
      </c>
      <c r="D83" s="11">
        <f>D106+D392+D176</f>
        <v>3151385</v>
      </c>
      <c r="E83" s="51">
        <f>E106+E392+E176</f>
        <v>551066</v>
      </c>
      <c r="F83" s="51">
        <f>F106+F392+F176</f>
        <v>3702451</v>
      </c>
    </row>
    <row r="84" spans="3:6" ht="13">
      <c r="C84" s="10" t="s">
        <v>195</v>
      </c>
      <c r="D84" s="11">
        <f>D393</f>
        <v>15735</v>
      </c>
      <c r="E84" s="51">
        <f t="shared" si="7" ref="E84:F84">E393</f>
        <v>0</v>
      </c>
      <c r="F84" s="51">
        <f t="shared" si="7"/>
        <v>15735</v>
      </c>
    </row>
    <row r="85" spans="3:6" s="52" customFormat="1" ht="13">
      <c r="C85" s="188" t="s">
        <v>404</v>
      </c>
      <c r="D85" s="51">
        <f>D394+D205</f>
        <v>0</v>
      </c>
      <c r="E85" s="51">
        <f>E394+E205</f>
        <v>125542</v>
      </c>
      <c r="F85" s="51">
        <f>F394+F205</f>
        <v>125542</v>
      </c>
    </row>
    <row r="86" spans="3:6" s="52" customFormat="1" ht="13">
      <c r="C86" s="189" t="s">
        <v>343</v>
      </c>
      <c r="D86" s="51"/>
      <c r="E86" s="51"/>
      <c r="F86" s="51"/>
    </row>
    <row r="87" spans="3:6" s="4" customFormat="1" ht="15">
      <c r="C87" s="4" t="s">
        <v>3</v>
      </c>
      <c r="D87" s="5">
        <f>D88+D97+D98</f>
        <v>614464246</v>
      </c>
      <c r="E87" s="93">
        <f t="shared" si="8" ref="E87:F87">E88+E97+E98</f>
        <v>-16117744</v>
      </c>
      <c r="F87" s="93">
        <f t="shared" si="8"/>
        <v>598346502</v>
      </c>
    </row>
    <row r="88" spans="3:6" s="19" customFormat="1" ht="14">
      <c r="C88" s="19" t="s">
        <v>2</v>
      </c>
      <c r="D88" s="42">
        <f>D89+D92+D93+D95+D94+D96</f>
        <v>404796691</v>
      </c>
      <c r="E88" s="42">
        <f t="shared" si="9" ref="E88:F88">E89+E92+E93+E95+E94+E96</f>
        <v>-10512894</v>
      </c>
      <c r="F88" s="42">
        <f t="shared" si="9"/>
        <v>394283797</v>
      </c>
    </row>
    <row r="89" spans="3:6" ht="13">
      <c r="C89" s="10" t="s">
        <v>5</v>
      </c>
      <c r="D89" s="11">
        <f>D109+D157+D179+D196+D246+D286+D325+D358+D385+D398+D144+D222+D257+D232+D209+D347+D169+D316</f>
        <v>81599334</v>
      </c>
      <c r="E89" s="11">
        <f>E109+E157+E179+E196+E246+E286+E325+E358+E385+E398+E144+E222+E257+E232+E209+E347+E169+E316</f>
        <v>-9961910</v>
      </c>
      <c r="F89" s="11">
        <f>F109+F157+F179+F196+F246+F286+F325+F358+F385+F398+F144+F222+F257+F232+F209+F347+F169+F316</f>
        <v>71637424</v>
      </c>
    </row>
    <row r="90" spans="3:6" ht="13">
      <c r="C90" s="57" t="s">
        <v>116</v>
      </c>
      <c r="D90" s="11">
        <f>D110+D180+D359+D399+D158+D258+D210+D197+D317+D290+D348</f>
        <v>36814320</v>
      </c>
      <c r="E90" s="51">
        <f>E110+E180+E359+E399+E158+E258+E210+E197+E317+E290+E348</f>
        <v>-195727</v>
      </c>
      <c r="F90" s="51">
        <f>F110+F180+F359+F399+F158+F258+F210+F197+F317+F290+F348</f>
        <v>36618593</v>
      </c>
    </row>
    <row r="91" spans="3:6" ht="13">
      <c r="C91" s="63" t="s">
        <v>119</v>
      </c>
      <c r="D91" s="11">
        <f>D111+D181+D360+D400+D159+D211+D198+D318+D291+D349</f>
        <v>24248444</v>
      </c>
      <c r="E91" s="51">
        <f>E111+E181+E360+E400+E159+E211+E198+E318+E291+E349</f>
        <v>-399531</v>
      </c>
      <c r="F91" s="51">
        <f>F111+F181+F360+F400+F159+F211+F198+F318+F291+F349</f>
        <v>23848913</v>
      </c>
    </row>
    <row r="92" spans="3:6" ht="13">
      <c r="C92" s="10" t="s">
        <v>89</v>
      </c>
      <c r="D92" s="11">
        <f>D247</f>
        <v>41381842</v>
      </c>
      <c r="E92" s="11">
        <f t="shared" si="10" ref="E92:F92">E247</f>
        <v>-1427150</v>
      </c>
      <c r="F92" s="11">
        <f t="shared" si="10"/>
        <v>39954692</v>
      </c>
    </row>
    <row r="93" spans="3:6" ht="13">
      <c r="C93" s="10" t="s">
        <v>85</v>
      </c>
      <c r="D93" s="11">
        <f>D170+D188+D307+D212+D350+D401+D292</f>
        <v>154521496</v>
      </c>
      <c r="E93" s="11">
        <f>E170+E188+E307+E212+E350+E401+E292</f>
        <v>352701</v>
      </c>
      <c r="F93" s="11">
        <f>F170+F188+F307+F212+F350+F401+F292</f>
        <v>154874197</v>
      </c>
    </row>
    <row r="94" spans="3:6" ht="13">
      <c r="C94" s="10" t="s">
        <v>88</v>
      </c>
      <c r="D94" s="11">
        <f>D112+D276+D333+D402+D293</f>
        <v>221235</v>
      </c>
      <c r="E94" s="51">
        <f>E112+E276+E333+E402+E293</f>
        <v>459115</v>
      </c>
      <c r="F94" s="51">
        <f>F112+F276+F333+F402+F293</f>
        <v>680350</v>
      </c>
    </row>
    <row r="95" spans="3:6" ht="13">
      <c r="C95" s="52" t="s">
        <v>114</v>
      </c>
      <c r="D95" s="11">
        <f>D267</f>
        <v>125485977</v>
      </c>
      <c r="E95" s="11">
        <f t="shared" si="11" ref="E95:F95">E267</f>
        <v>0</v>
      </c>
      <c r="F95" s="11">
        <f t="shared" si="11"/>
        <v>125485977</v>
      </c>
    </row>
    <row r="96" spans="3:6" ht="13">
      <c r="C96" s="10" t="s">
        <v>196</v>
      </c>
      <c r="D96" s="11">
        <f>D403+D213</f>
        <v>1586807</v>
      </c>
      <c r="E96" s="51">
        <f>E403+E213</f>
        <v>64350</v>
      </c>
      <c r="F96" s="51">
        <f>F403+F213</f>
        <v>1651157</v>
      </c>
    </row>
    <row r="97" spans="3:6" s="19" customFormat="1" ht="14">
      <c r="C97" s="19" t="s">
        <v>84</v>
      </c>
      <c r="D97" s="42">
        <f>D160+D223+D368+D378+D404+D199+D113+D339+D351+D236+D294</f>
        <v>209667555</v>
      </c>
      <c r="E97" s="42">
        <f>E160+E223+E368+E378+E404+E199+E113+E339+E351+E236+E294</f>
        <v>-29393727</v>
      </c>
      <c r="F97" s="42">
        <f>F160+F223+F368+F378+F404+F199+F113+F339+F351+F236+F294</f>
        <v>180273828</v>
      </c>
    </row>
    <row r="98" spans="3:6" s="19" customFormat="1" ht="14">
      <c r="C98" s="19" t="s">
        <v>338</v>
      </c>
      <c r="D98" s="42">
        <f>D405+D369</f>
        <v>0</v>
      </c>
      <c r="E98" s="42">
        <f>E405+E369</f>
        <v>23788877</v>
      </c>
      <c r="F98" s="42">
        <f>F405+F369</f>
        <v>23788877</v>
      </c>
    </row>
    <row r="99" spans="4:6" s="59" customFormat="1" ht="10.5">
      <c r="D99" s="60"/>
      <c r="E99" s="60"/>
      <c r="F99" s="60"/>
    </row>
    <row r="100" spans="1:6" s="4" customFormat="1" ht="15">
      <c r="A100" s="4" t="s">
        <v>18</v>
      </c>
      <c r="B100" s="3" t="s">
        <v>19</v>
      </c>
      <c r="C100" s="4" t="s">
        <v>282</v>
      </c>
      <c r="D100" s="5"/>
      <c r="E100" s="5"/>
      <c r="F100" s="5"/>
    </row>
    <row r="101" spans="2:6" s="4" customFormat="1" ht="15">
      <c r="B101" s="3"/>
      <c r="C101" s="4" t="s">
        <v>334</v>
      </c>
      <c r="D101" s="5"/>
      <c r="E101" s="5"/>
      <c r="F101" s="5"/>
    </row>
    <row r="102" spans="2:6" s="17" customFormat="1" ht="10.5">
      <c r="B102" s="16"/>
      <c r="D102" s="18"/>
      <c r="E102" s="18"/>
      <c r="F102" s="18"/>
    </row>
    <row r="103" spans="3:6" s="6" customFormat="1" ht="14">
      <c r="C103" s="6" t="s">
        <v>61</v>
      </c>
      <c r="D103" s="8">
        <f>SUM(D104:D106)</f>
        <v>29544532</v>
      </c>
      <c r="E103" s="8">
        <f t="shared" si="12" ref="E103:F103">SUM(E104:E106)</f>
        <v>2500392</v>
      </c>
      <c r="F103" s="8">
        <f t="shared" si="12"/>
        <v>32044924</v>
      </c>
    </row>
    <row r="104" spans="3:6" ht="13">
      <c r="C104" s="163" t="s">
        <v>342</v>
      </c>
      <c r="D104" s="11">
        <f>D117+D130</f>
        <v>28681591</v>
      </c>
      <c r="E104" s="11">
        <f>E117+E130</f>
        <v>3167136</v>
      </c>
      <c r="F104" s="11">
        <f>F117+F130</f>
        <v>31848727</v>
      </c>
    </row>
    <row r="105" spans="3:6" ht="13">
      <c r="C105" s="52" t="s">
        <v>173</v>
      </c>
      <c r="D105" s="51">
        <f>D118</f>
        <v>722000</v>
      </c>
      <c r="E105" s="51">
        <f t="shared" si="13" ref="E105:F105">E118</f>
        <v>-666744</v>
      </c>
      <c r="F105" s="51">
        <f t="shared" si="13"/>
        <v>55256</v>
      </c>
    </row>
    <row r="106" spans="3:6" ht="13">
      <c r="C106" s="10" t="s">
        <v>117</v>
      </c>
      <c r="D106" s="51">
        <f>D119</f>
        <v>140941</v>
      </c>
      <c r="E106" s="51">
        <f t="shared" si="14" ref="E106:F106">E119</f>
        <v>0</v>
      </c>
      <c r="F106" s="51">
        <f t="shared" si="14"/>
        <v>140941</v>
      </c>
    </row>
    <row r="107" spans="3:7" s="6" customFormat="1" ht="14">
      <c r="C107" s="6" t="s">
        <v>3</v>
      </c>
      <c r="D107" s="8">
        <f>D108+D113</f>
        <v>29544532</v>
      </c>
      <c r="E107" s="8">
        <f t="shared" si="15" ref="E107:F107">E108+E113</f>
        <v>2500392</v>
      </c>
      <c r="F107" s="8">
        <f t="shared" si="15"/>
        <v>32044924</v>
      </c>
      <c r="G107" s="43"/>
    </row>
    <row r="108" spans="3:7" s="19" customFormat="1" ht="14">
      <c r="C108" s="19" t="s">
        <v>2</v>
      </c>
      <c r="D108" s="42">
        <f>D109+D112</f>
        <v>29233629</v>
      </c>
      <c r="E108" s="42">
        <f t="shared" si="16" ref="E108:F108">E109+E112</f>
        <v>2021448</v>
      </c>
      <c r="F108" s="42">
        <f t="shared" si="16"/>
        <v>31255077</v>
      </c>
      <c r="G108" s="42"/>
    </row>
    <row r="109" spans="3:6" ht="13">
      <c r="C109" s="10" t="s">
        <v>5</v>
      </c>
      <c r="D109" s="11">
        <f t="shared" si="17" ref="D109:F113">D122+D133</f>
        <v>29227944</v>
      </c>
      <c r="E109" s="11">
        <f t="shared" si="17"/>
        <v>2021448</v>
      </c>
      <c r="F109" s="11">
        <f t="shared" si="17"/>
        <v>31249392</v>
      </c>
    </row>
    <row r="110" spans="3:6" ht="13">
      <c r="C110" s="57" t="s">
        <v>116</v>
      </c>
      <c r="D110" s="11">
        <f t="shared" si="17"/>
        <v>21738353</v>
      </c>
      <c r="E110" s="11">
        <f t="shared" si="17"/>
        <v>2034513</v>
      </c>
      <c r="F110" s="11">
        <f t="shared" si="17"/>
        <v>23772866</v>
      </c>
    </row>
    <row r="111" spans="3:6" ht="13">
      <c r="C111" s="63" t="s">
        <v>119</v>
      </c>
      <c r="D111" s="11">
        <f t="shared" si="17"/>
        <v>16834157</v>
      </c>
      <c r="E111" s="11">
        <f t="shared" si="17"/>
        <v>1545425</v>
      </c>
      <c r="F111" s="11">
        <f t="shared" si="17"/>
        <v>18379582</v>
      </c>
    </row>
    <row r="112" spans="2:6" ht="13">
      <c r="B112" s="64"/>
      <c r="C112" s="10" t="s">
        <v>88</v>
      </c>
      <c r="D112" s="11">
        <f t="shared" si="17"/>
        <v>5685</v>
      </c>
      <c r="E112" s="11">
        <f t="shared" si="17"/>
        <v>0</v>
      </c>
      <c r="F112" s="11">
        <f t="shared" si="17"/>
        <v>5685</v>
      </c>
    </row>
    <row r="113" spans="3:6" s="19" customFormat="1" ht="14">
      <c r="C113" s="19" t="s">
        <v>84</v>
      </c>
      <c r="D113" s="42">
        <f t="shared" si="17"/>
        <v>310903</v>
      </c>
      <c r="E113" s="42">
        <f t="shared" si="17"/>
        <v>478944</v>
      </c>
      <c r="F113" s="42">
        <f t="shared" si="17"/>
        <v>789847</v>
      </c>
    </row>
    <row r="114" spans="2:6" s="17" customFormat="1" ht="13">
      <c r="B114" s="52" t="s">
        <v>298</v>
      </c>
      <c r="D114" s="18"/>
      <c r="E114" s="18"/>
      <c r="F114" s="18"/>
    </row>
    <row r="115" spans="1:6" s="181" customFormat="1" ht="13.5">
      <c r="A115" s="170" t="s">
        <v>18</v>
      </c>
      <c r="B115" s="180" t="s">
        <v>19</v>
      </c>
      <c r="C115" s="181" t="s">
        <v>282</v>
      </c>
      <c r="D115" s="182"/>
      <c r="E115" s="182"/>
      <c r="F115" s="182"/>
    </row>
    <row r="116" spans="3:6" s="181" customFormat="1" ht="13.5">
      <c r="C116" s="181" t="s">
        <v>61</v>
      </c>
      <c r="D116" s="182">
        <f>SUM(D117:D119)</f>
        <v>22337684</v>
      </c>
      <c r="E116" s="182">
        <f t="shared" si="18" ref="E116:F116">SUM(E117:E119)</f>
        <v>158811</v>
      </c>
      <c r="F116" s="182">
        <f t="shared" si="18"/>
        <v>22496495</v>
      </c>
    </row>
    <row r="117" spans="3:6" s="170" customFormat="1" ht="13">
      <c r="C117" s="170" t="s">
        <v>342</v>
      </c>
      <c r="D117" s="171">
        <v>21474743</v>
      </c>
      <c r="E117" s="171">
        <v>825555</v>
      </c>
      <c r="F117" s="171">
        <f>D117+E117</f>
        <v>22300298</v>
      </c>
    </row>
    <row r="118" spans="3:6" s="170" customFormat="1" ht="13">
      <c r="C118" s="170" t="s">
        <v>173</v>
      </c>
      <c r="D118" s="171">
        <v>722000</v>
      </c>
      <c r="E118" s="171">
        <v>-666744</v>
      </c>
      <c r="F118" s="171">
        <f t="shared" si="19" ref="F118:F119">D118+E118</f>
        <v>55256</v>
      </c>
    </row>
    <row r="119" spans="3:6" s="170" customFormat="1" ht="13">
      <c r="C119" s="170" t="s">
        <v>117</v>
      </c>
      <c r="D119" s="171">
        <v>140941</v>
      </c>
      <c r="E119" s="171">
        <v>0</v>
      </c>
      <c r="F119" s="171">
        <f t="shared" si="19"/>
        <v>140941</v>
      </c>
    </row>
    <row r="120" spans="3:6" s="181" customFormat="1" ht="13.5">
      <c r="C120" s="181" t="s">
        <v>3</v>
      </c>
      <c r="D120" s="182">
        <f>D121+D126</f>
        <v>22337684</v>
      </c>
      <c r="E120" s="182">
        <f t="shared" si="20" ref="E120:F120">E121+E126</f>
        <v>158811</v>
      </c>
      <c r="F120" s="182">
        <f t="shared" si="20"/>
        <v>22496495</v>
      </c>
    </row>
    <row r="121" spans="3:6" s="170" customFormat="1" ht="13">
      <c r="C121" s="170" t="s">
        <v>2</v>
      </c>
      <c r="D121" s="171">
        <f>D122+D125</f>
        <v>22185484</v>
      </c>
      <c r="E121" s="171">
        <f t="shared" si="21" ref="E121:F121">E122+E125</f>
        <v>-406036</v>
      </c>
      <c r="F121" s="171">
        <f t="shared" si="21"/>
        <v>21779448</v>
      </c>
    </row>
    <row r="122" spans="3:6" s="170" customFormat="1" ht="13">
      <c r="C122" s="170" t="s">
        <v>5</v>
      </c>
      <c r="D122" s="171">
        <v>22182884</v>
      </c>
      <c r="E122" s="172">
        <v>-406036</v>
      </c>
      <c r="F122" s="171">
        <f t="shared" si="22" ref="F122:F126">D122+E122</f>
        <v>21776848</v>
      </c>
    </row>
    <row r="123" spans="3:6" s="170" customFormat="1" ht="13">
      <c r="C123" s="173" t="s">
        <v>116</v>
      </c>
      <c r="D123" s="171">
        <v>16001278</v>
      </c>
      <c r="E123" s="171">
        <v>-33839</v>
      </c>
      <c r="F123" s="171">
        <f t="shared" si="22"/>
        <v>15967439</v>
      </c>
    </row>
    <row r="124" spans="3:6" s="170" customFormat="1" ht="13">
      <c r="C124" s="174" t="s">
        <v>119</v>
      </c>
      <c r="D124" s="171">
        <v>12361532</v>
      </c>
      <c r="E124" s="171">
        <v>-28190</v>
      </c>
      <c r="F124" s="171">
        <f t="shared" si="22"/>
        <v>12333342</v>
      </c>
    </row>
    <row r="125" spans="2:6" s="170" customFormat="1" ht="13.5">
      <c r="B125" s="175"/>
      <c r="C125" s="170" t="s">
        <v>88</v>
      </c>
      <c r="D125" s="171">
        <v>2600</v>
      </c>
      <c r="E125" s="171">
        <v>0</v>
      </c>
      <c r="F125" s="171">
        <f t="shared" si="22"/>
        <v>2600</v>
      </c>
    </row>
    <row r="126" spans="3:6" s="170" customFormat="1" ht="13">
      <c r="C126" s="170" t="s">
        <v>84</v>
      </c>
      <c r="D126" s="171">
        <v>152200</v>
      </c>
      <c r="E126" s="171">
        <v>564847</v>
      </c>
      <c r="F126" s="171">
        <f t="shared" si="22"/>
        <v>717047</v>
      </c>
    </row>
    <row r="127" spans="4:6" s="117" customFormat="1" ht="10.5">
      <c r="D127" s="176"/>
      <c r="E127" s="176"/>
      <c r="F127" s="176"/>
    </row>
    <row r="128" spans="1:6" s="181" customFormat="1" ht="13.5">
      <c r="A128" s="170" t="s">
        <v>18</v>
      </c>
      <c r="B128" s="180" t="s">
        <v>19</v>
      </c>
      <c r="C128" s="181" t="s">
        <v>333</v>
      </c>
      <c r="D128" s="182"/>
      <c r="E128" s="182"/>
      <c r="F128" s="182"/>
    </row>
    <row r="129" spans="3:6" s="181" customFormat="1" ht="13.5">
      <c r="C129" s="181" t="s">
        <v>61</v>
      </c>
      <c r="D129" s="182">
        <f>SUM(D130:D130)</f>
        <v>7206848</v>
      </c>
      <c r="E129" s="182">
        <f>SUM(E130:E130)</f>
        <v>2341581</v>
      </c>
      <c r="F129" s="182">
        <f>SUM(F130:F130)</f>
        <v>9548429</v>
      </c>
    </row>
    <row r="130" spans="3:6" s="170" customFormat="1" ht="13">
      <c r="C130" s="170" t="s">
        <v>342</v>
      </c>
      <c r="D130" s="171">
        <v>7206848</v>
      </c>
      <c r="E130" s="171">
        <v>2341581</v>
      </c>
      <c r="F130" s="171">
        <f>D130+E130</f>
        <v>9548429</v>
      </c>
    </row>
    <row r="131" spans="3:6" s="181" customFormat="1" ht="13.5">
      <c r="C131" s="181" t="s">
        <v>3</v>
      </c>
      <c r="D131" s="182">
        <f>D132+D137</f>
        <v>7206848</v>
      </c>
      <c r="E131" s="182">
        <f t="shared" si="23" ref="E131:F131">E132+E137</f>
        <v>2341581</v>
      </c>
      <c r="F131" s="182">
        <f t="shared" si="23"/>
        <v>9548429</v>
      </c>
    </row>
    <row r="132" spans="3:6" s="170" customFormat="1" ht="13">
      <c r="C132" s="170" t="s">
        <v>2</v>
      </c>
      <c r="D132" s="171">
        <f>D133+D136</f>
        <v>7048145</v>
      </c>
      <c r="E132" s="171">
        <f t="shared" si="24" ref="E132:F132">E133+E136</f>
        <v>2427484</v>
      </c>
      <c r="F132" s="171">
        <f t="shared" si="24"/>
        <v>9475629</v>
      </c>
    </row>
    <row r="133" spans="3:6" s="170" customFormat="1" ht="13">
      <c r="C133" s="170" t="s">
        <v>5</v>
      </c>
      <c r="D133" s="171">
        <v>7045060</v>
      </c>
      <c r="E133" s="172">
        <v>2427484</v>
      </c>
      <c r="F133" s="171">
        <f t="shared" si="25" ref="F133:F137">D133+E133</f>
        <v>9472544</v>
      </c>
    </row>
    <row r="134" spans="3:6" s="170" customFormat="1" ht="13">
      <c r="C134" s="173" t="s">
        <v>116</v>
      </c>
      <c r="D134" s="171">
        <v>5737075</v>
      </c>
      <c r="E134" s="171">
        <v>2068352</v>
      </c>
      <c r="F134" s="171">
        <f t="shared" si="25"/>
        <v>7805427</v>
      </c>
    </row>
    <row r="135" spans="3:6" s="170" customFormat="1" ht="13">
      <c r="C135" s="174" t="s">
        <v>119</v>
      </c>
      <c r="D135" s="171">
        <v>4472625</v>
      </c>
      <c r="E135" s="171">
        <v>1573615</v>
      </c>
      <c r="F135" s="171">
        <f t="shared" si="25"/>
        <v>6046240</v>
      </c>
    </row>
    <row r="136" spans="2:6" s="170" customFormat="1" ht="13.5">
      <c r="B136" s="175"/>
      <c r="C136" s="170" t="s">
        <v>88</v>
      </c>
      <c r="D136" s="171">
        <v>3085</v>
      </c>
      <c r="E136" s="171">
        <v>0</v>
      </c>
      <c r="F136" s="171">
        <f t="shared" si="25"/>
        <v>3085</v>
      </c>
    </row>
    <row r="137" spans="3:6" s="170" customFormat="1" ht="13">
      <c r="C137" s="170" t="s">
        <v>84</v>
      </c>
      <c r="D137" s="171">
        <v>158703</v>
      </c>
      <c r="E137" s="171">
        <v>-85903</v>
      </c>
      <c r="F137" s="171">
        <f t="shared" si="25"/>
        <v>72800</v>
      </c>
    </row>
    <row r="138" spans="4:6" s="17" customFormat="1" ht="10.5">
      <c r="D138" s="18"/>
      <c r="E138" s="18"/>
      <c r="F138" s="18"/>
    </row>
    <row r="139" spans="1:6" s="52" customFormat="1" ht="15">
      <c r="A139" s="4" t="s">
        <v>133</v>
      </c>
      <c r="B139" s="3" t="s">
        <v>106</v>
      </c>
      <c r="C139" s="4" t="s">
        <v>134</v>
      </c>
      <c r="D139" s="51"/>
      <c r="E139" s="51"/>
      <c r="F139" s="51"/>
    </row>
    <row r="140" spans="2:6" s="65" customFormat="1" ht="14">
      <c r="B140" s="66"/>
      <c r="C140" s="65" t="s">
        <v>61</v>
      </c>
      <c r="D140" s="43">
        <f>D141</f>
        <v>434279</v>
      </c>
      <c r="E140" s="43">
        <f t="shared" si="26" ref="E140:F140">E141</f>
        <v>98433</v>
      </c>
      <c r="F140" s="43">
        <f t="shared" si="26"/>
        <v>532712</v>
      </c>
    </row>
    <row r="141" spans="2:6" ht="13">
      <c r="B141" s="64"/>
      <c r="C141" s="163" t="s">
        <v>342</v>
      </c>
      <c r="D141" s="11">
        <v>434279</v>
      </c>
      <c r="E141" s="11">
        <v>98433</v>
      </c>
      <c r="F141" s="11">
        <f t="shared" si="27" ref="F141">D141+E141</f>
        <v>532712</v>
      </c>
    </row>
    <row r="142" spans="2:6" s="65" customFormat="1" ht="14">
      <c r="B142" s="66"/>
      <c r="C142" s="65" t="s">
        <v>3</v>
      </c>
      <c r="D142" s="43">
        <f t="shared" si="28" ref="D142:F143">D143</f>
        <v>434279</v>
      </c>
      <c r="E142" s="43">
        <f t="shared" si="28"/>
        <v>98433</v>
      </c>
      <c r="F142" s="43">
        <f t="shared" si="28"/>
        <v>532712</v>
      </c>
    </row>
    <row r="143" spans="2:6" s="12" customFormat="1" ht="14">
      <c r="B143" s="32"/>
      <c r="C143" s="12" t="s">
        <v>2</v>
      </c>
      <c r="D143" s="14">
        <f t="shared" si="28"/>
        <v>434279</v>
      </c>
      <c r="E143" s="14">
        <f t="shared" si="28"/>
        <v>98433</v>
      </c>
      <c r="F143" s="14">
        <f t="shared" si="28"/>
        <v>532712</v>
      </c>
    </row>
    <row r="144" spans="2:6" ht="13">
      <c r="B144" s="64"/>
      <c r="C144" s="10" t="s">
        <v>5</v>
      </c>
      <c r="D144" s="11">
        <f>SUM(D145:D149)</f>
        <v>434279</v>
      </c>
      <c r="E144" s="11">
        <f t="shared" si="29" ref="E144:F144">SUM(E145:E149)</f>
        <v>98433</v>
      </c>
      <c r="F144" s="11">
        <f t="shared" si="29"/>
        <v>532712</v>
      </c>
    </row>
    <row r="145" spans="2:6" ht="13">
      <c r="B145" s="64"/>
      <c r="C145" s="67" t="s">
        <v>189</v>
      </c>
      <c r="D145" s="54">
        <v>20000</v>
      </c>
      <c r="E145" s="54">
        <v>0</v>
      </c>
      <c r="F145" s="54">
        <f t="shared" si="30" ref="F145:F149">D145+E145</f>
        <v>20000</v>
      </c>
    </row>
    <row r="146" spans="2:6" ht="13">
      <c r="B146" s="64"/>
      <c r="C146" s="67" t="s">
        <v>162</v>
      </c>
      <c r="D146" s="54">
        <v>3135</v>
      </c>
      <c r="E146" s="54">
        <v>-1567</v>
      </c>
      <c r="F146" s="54">
        <f t="shared" si="30"/>
        <v>1568</v>
      </c>
    </row>
    <row r="147" spans="2:6" ht="13">
      <c r="B147" s="64"/>
      <c r="C147" s="67" t="s">
        <v>197</v>
      </c>
      <c r="D147" s="54">
        <v>71144</v>
      </c>
      <c r="E147" s="54">
        <v>0</v>
      </c>
      <c r="F147" s="54">
        <f t="shared" si="30"/>
        <v>71144</v>
      </c>
    </row>
    <row r="148" spans="2:6" ht="13">
      <c r="B148" s="64"/>
      <c r="C148" s="159" t="s">
        <v>217</v>
      </c>
      <c r="D148" s="54">
        <v>40000</v>
      </c>
      <c r="E148" s="54">
        <v>0</v>
      </c>
      <c r="F148" s="54">
        <f t="shared" si="30"/>
        <v>40000</v>
      </c>
    </row>
    <row r="149" spans="2:6" ht="13">
      <c r="B149" s="64"/>
      <c r="C149" s="67" t="s">
        <v>283</v>
      </c>
      <c r="D149" s="54">
        <v>300000</v>
      </c>
      <c r="E149" s="54">
        <v>100000</v>
      </c>
      <c r="F149" s="54">
        <f t="shared" si="30"/>
        <v>400000</v>
      </c>
    </row>
    <row r="150" spans="4:6" s="17" customFormat="1" ht="10.5">
      <c r="D150" s="18"/>
      <c r="E150" s="18"/>
      <c r="F150" s="18"/>
    </row>
    <row r="151" spans="1:6" s="52" customFormat="1" ht="15">
      <c r="A151" s="4" t="s">
        <v>136</v>
      </c>
      <c r="B151" s="3"/>
      <c r="C151" s="4" t="s">
        <v>224</v>
      </c>
      <c r="D151" s="5"/>
      <c r="E151" s="5"/>
      <c r="F151" s="5"/>
    </row>
    <row r="152" spans="1:6" s="17" customFormat="1" ht="10.5">
      <c r="A152" s="59"/>
      <c r="B152" s="16"/>
      <c r="D152" s="18"/>
      <c r="E152" s="18"/>
      <c r="F152" s="18"/>
    </row>
    <row r="153" spans="1:6" s="52" customFormat="1" ht="14">
      <c r="A153" s="6"/>
      <c r="B153" s="6"/>
      <c r="C153" s="6" t="s">
        <v>61</v>
      </c>
      <c r="D153" s="8">
        <f>SUM(D154:D154)</f>
        <v>5317854</v>
      </c>
      <c r="E153" s="8">
        <f t="shared" si="31" ref="E153:F153">SUM(E154:E154)</f>
        <v>0</v>
      </c>
      <c r="F153" s="8">
        <f t="shared" si="31"/>
        <v>5317854</v>
      </c>
    </row>
    <row r="154" spans="1:6" s="52" customFormat="1" ht="13">
      <c r="A154" s="10"/>
      <c r="B154" s="10"/>
      <c r="C154" s="163" t="s">
        <v>342</v>
      </c>
      <c r="D154" s="11">
        <v>5317854</v>
      </c>
      <c r="E154" s="11"/>
      <c r="F154" s="11">
        <f t="shared" si="32" ref="F154">D154+E154</f>
        <v>5317854</v>
      </c>
    </row>
    <row r="155" spans="1:6" s="52" customFormat="1" ht="14">
      <c r="A155" s="6"/>
      <c r="B155" s="6"/>
      <c r="C155" s="6" t="s">
        <v>3</v>
      </c>
      <c r="D155" s="8">
        <f>D156+D160</f>
        <v>5317854</v>
      </c>
      <c r="E155" s="8">
        <f t="shared" si="33" ref="E155:F155">E156+E160</f>
        <v>0</v>
      </c>
      <c r="F155" s="8">
        <f t="shared" si="33"/>
        <v>5317854</v>
      </c>
    </row>
    <row r="156" spans="1:6" s="52" customFormat="1" ht="14">
      <c r="A156" s="19"/>
      <c r="B156" s="19"/>
      <c r="C156" s="19" t="s">
        <v>2</v>
      </c>
      <c r="D156" s="42">
        <f>D157</f>
        <v>2111734</v>
      </c>
      <c r="E156" s="42">
        <f t="shared" si="34" ref="E156:F156">E157</f>
        <v>0</v>
      </c>
      <c r="F156" s="42">
        <f t="shared" si="34"/>
        <v>2111734</v>
      </c>
    </row>
    <row r="157" spans="1:6" s="52" customFormat="1" ht="13">
      <c r="A157" s="10"/>
      <c r="B157" s="10"/>
      <c r="C157" s="10" t="s">
        <v>5</v>
      </c>
      <c r="D157" s="11">
        <v>2111734</v>
      </c>
      <c r="E157" s="11"/>
      <c r="F157" s="11">
        <f t="shared" si="35" ref="F157:F160">D157+E157</f>
        <v>2111734</v>
      </c>
    </row>
    <row r="158" spans="1:6" s="52" customFormat="1" ht="13">
      <c r="A158" s="10"/>
      <c r="B158" s="10"/>
      <c r="C158" s="57" t="s">
        <v>116</v>
      </c>
      <c r="D158" s="11">
        <v>14126</v>
      </c>
      <c r="E158" s="11"/>
      <c r="F158" s="11">
        <f t="shared" si="35"/>
        <v>14126</v>
      </c>
    </row>
    <row r="159" spans="1:6" s="52" customFormat="1" ht="13">
      <c r="A159" s="10"/>
      <c r="B159" s="10"/>
      <c r="C159" s="63" t="s">
        <v>119</v>
      </c>
      <c r="D159" s="11">
        <v>11383</v>
      </c>
      <c r="E159" s="11"/>
      <c r="F159" s="11">
        <f t="shared" si="35"/>
        <v>11383</v>
      </c>
    </row>
    <row r="160" spans="1:6" s="52" customFormat="1" ht="14">
      <c r="A160" s="19"/>
      <c r="B160" s="19"/>
      <c r="C160" s="19" t="s">
        <v>84</v>
      </c>
      <c r="D160" s="42">
        <v>3206120</v>
      </c>
      <c r="E160" s="42"/>
      <c r="F160" s="42">
        <f t="shared" si="35"/>
        <v>3206120</v>
      </c>
    </row>
    <row r="161" spans="1:6" s="17" customFormat="1" ht="10.5">
      <c r="A161" s="59"/>
      <c r="D161" s="18"/>
      <c r="E161" s="18"/>
      <c r="F161" s="18"/>
    </row>
    <row r="162" spans="1:6" ht="15">
      <c r="A162" s="4" t="s">
        <v>63</v>
      </c>
      <c r="B162" s="3" t="s">
        <v>105</v>
      </c>
      <c r="C162" s="4" t="s">
        <v>225</v>
      </c>
      <c r="D162" s="5"/>
      <c r="E162" s="5"/>
      <c r="F162" s="5"/>
    </row>
    <row r="163" spans="1:6" ht="14">
      <c r="A163" s="6"/>
      <c r="B163" s="69"/>
      <c r="C163" s="6" t="s">
        <v>61</v>
      </c>
      <c r="D163" s="8">
        <f>D164+D166</f>
        <v>150782809</v>
      </c>
      <c r="E163" s="8">
        <f t="shared" si="36" ref="E163:F163">E164+E166</f>
        <v>0</v>
      </c>
      <c r="F163" s="8">
        <f t="shared" si="36"/>
        <v>150782809</v>
      </c>
    </row>
    <row r="164" spans="2:6" ht="13">
      <c r="B164" s="64"/>
      <c r="C164" s="163" t="s">
        <v>342</v>
      </c>
      <c r="D164" s="11">
        <v>136830689</v>
      </c>
      <c r="E164" s="124"/>
      <c r="F164" s="11">
        <f t="shared" si="37" ref="F164:F166">D164+E164</f>
        <v>136830689</v>
      </c>
    </row>
    <row r="165" spans="1:6" s="55" customFormat="1" ht="12">
      <c r="A165" s="70"/>
      <c r="B165" s="71"/>
      <c r="C165" s="72" t="s">
        <v>274</v>
      </c>
      <c r="D165" s="54">
        <v>73092</v>
      </c>
      <c r="E165" s="126"/>
      <c r="F165" s="54">
        <f t="shared" si="37"/>
        <v>73092</v>
      </c>
    </row>
    <row r="166" spans="1:6" s="52" customFormat="1" ht="13">
      <c r="A166" s="10"/>
      <c r="B166" s="73"/>
      <c r="C166" s="52" t="s">
        <v>173</v>
      </c>
      <c r="D166" s="51">
        <v>13952120</v>
      </c>
      <c r="E166" s="125"/>
      <c r="F166" s="11">
        <f t="shared" si="37"/>
        <v>13952120</v>
      </c>
    </row>
    <row r="167" spans="1:6" ht="14">
      <c r="A167" s="6"/>
      <c r="B167" s="69"/>
      <c r="C167" s="6" t="s">
        <v>3</v>
      </c>
      <c r="D167" s="8">
        <f t="shared" si="38" ref="D167:F167">D168</f>
        <v>150782809</v>
      </c>
      <c r="E167" s="169">
        <f t="shared" si="38"/>
        <v>0</v>
      </c>
      <c r="F167" s="8">
        <f t="shared" si="38"/>
        <v>150782809</v>
      </c>
    </row>
    <row r="168" spans="2:6" s="19" customFormat="1" ht="14">
      <c r="B168" s="69"/>
      <c r="C168" s="19" t="s">
        <v>2</v>
      </c>
      <c r="D168" s="42">
        <f>D170+D169</f>
        <v>150782809</v>
      </c>
      <c r="E168" s="139">
        <f t="shared" si="39" ref="E168:F168">E170+E169</f>
        <v>0</v>
      </c>
      <c r="F168" s="42">
        <f t="shared" si="39"/>
        <v>150782809</v>
      </c>
    </row>
    <row r="169" spans="1:6" s="52" customFormat="1" ht="13">
      <c r="A169" s="10"/>
      <c r="B169" s="10"/>
      <c r="C169" s="123" t="s">
        <v>1</v>
      </c>
      <c r="D169" s="11">
        <v>180000</v>
      </c>
      <c r="E169" s="124"/>
      <c r="F169" s="11">
        <f t="shared" si="40" ref="F169:F170">D169+E169</f>
        <v>180000</v>
      </c>
    </row>
    <row r="170" spans="2:6" ht="13">
      <c r="B170" s="64"/>
      <c r="C170" s="10" t="s">
        <v>275</v>
      </c>
      <c r="D170" s="11">
        <v>150602809</v>
      </c>
      <c r="E170" s="124"/>
      <c r="F170" s="11">
        <f t="shared" si="40"/>
        <v>150602809</v>
      </c>
    </row>
    <row r="171" spans="1:6" s="17" customFormat="1" ht="10.5">
      <c r="A171" s="59"/>
      <c r="D171" s="18"/>
      <c r="E171" s="140"/>
      <c r="F171" s="18"/>
    </row>
    <row r="172" spans="1:6" ht="15">
      <c r="A172" s="4" t="s">
        <v>81</v>
      </c>
      <c r="B172" s="3" t="s">
        <v>110</v>
      </c>
      <c r="C172" s="4" t="s">
        <v>78</v>
      </c>
      <c r="D172" s="5"/>
      <c r="E172" s="143"/>
      <c r="F172" s="5"/>
    </row>
    <row r="173" spans="1:6" s="17" customFormat="1" ht="10.5">
      <c r="A173" s="59"/>
      <c r="B173" s="16"/>
      <c r="D173" s="18"/>
      <c r="E173" s="140"/>
      <c r="F173" s="18"/>
    </row>
    <row r="174" spans="1:6" ht="14">
      <c r="A174" s="6"/>
      <c r="B174" s="6"/>
      <c r="C174" s="6" t="s">
        <v>61</v>
      </c>
      <c r="D174" s="8">
        <f>SUM(D175:D176)</f>
        <v>4623446</v>
      </c>
      <c r="E174" s="43">
        <f t="shared" si="41" ref="E174:F174">SUM(E175:E176)</f>
        <v>-2338197</v>
      </c>
      <c r="F174" s="43">
        <f t="shared" si="41"/>
        <v>2285249</v>
      </c>
    </row>
    <row r="175" spans="3:6" ht="13">
      <c r="C175" s="163" t="s">
        <v>342</v>
      </c>
      <c r="D175" s="11">
        <v>4623446</v>
      </c>
      <c r="E175" s="124">
        <v>-2341581</v>
      </c>
      <c r="F175" s="11">
        <f t="shared" si="42" ref="F175:F176">D175+E175</f>
        <v>2281865</v>
      </c>
    </row>
    <row r="176" spans="3:6" s="52" customFormat="1" ht="13">
      <c r="C176" s="163" t="s">
        <v>117</v>
      </c>
      <c r="D176" s="51">
        <v>0</v>
      </c>
      <c r="E176" s="125">
        <v>3384</v>
      </c>
      <c r="F176" s="51">
        <f t="shared" si="42"/>
        <v>3384</v>
      </c>
    </row>
    <row r="177" spans="1:6" ht="14">
      <c r="A177" s="6"/>
      <c r="B177" s="6"/>
      <c r="C177" s="6" t="s">
        <v>3</v>
      </c>
      <c r="D177" s="8">
        <f>D178</f>
        <v>4623446</v>
      </c>
      <c r="E177" s="169">
        <f t="shared" si="43" ref="E177:F178">E178</f>
        <v>-2338197</v>
      </c>
      <c r="F177" s="8">
        <f t="shared" si="43"/>
        <v>2285249</v>
      </c>
    </row>
    <row r="178" spans="3:6" s="19" customFormat="1" ht="14">
      <c r="C178" s="19" t="s">
        <v>2</v>
      </c>
      <c r="D178" s="42">
        <f>D179</f>
        <v>4623446</v>
      </c>
      <c r="E178" s="139">
        <f t="shared" si="43"/>
        <v>-2338197</v>
      </c>
      <c r="F178" s="42">
        <f t="shared" si="43"/>
        <v>2285249</v>
      </c>
    </row>
    <row r="179" spans="3:6" ht="13">
      <c r="C179" s="10" t="s">
        <v>5</v>
      </c>
      <c r="D179" s="11">
        <v>4623446</v>
      </c>
      <c r="E179" s="124">
        <v>-2338197</v>
      </c>
      <c r="F179" s="11">
        <f t="shared" si="44" ref="F179:F181">D179+E179</f>
        <v>2285249</v>
      </c>
    </row>
    <row r="180" spans="3:6" ht="13">
      <c r="C180" s="57" t="s">
        <v>116</v>
      </c>
      <c r="D180" s="11">
        <v>3783360</v>
      </c>
      <c r="E180" s="124">
        <v>-1907201</v>
      </c>
      <c r="F180" s="11">
        <f t="shared" si="44"/>
        <v>1876159</v>
      </c>
    </row>
    <row r="181" spans="3:6" ht="13">
      <c r="C181" s="63" t="s">
        <v>119</v>
      </c>
      <c r="D181" s="11">
        <v>2915136</v>
      </c>
      <c r="E181" s="125">
        <v>-1683577</v>
      </c>
      <c r="F181" s="11">
        <f t="shared" si="44"/>
        <v>1231559</v>
      </c>
    </row>
    <row r="182" spans="1:6" s="17" customFormat="1" ht="10.5">
      <c r="A182" s="59"/>
      <c r="D182" s="18"/>
      <c r="E182" s="140"/>
      <c r="F182" s="18"/>
    </row>
    <row r="183" spans="1:6" ht="15">
      <c r="A183" s="4" t="s">
        <v>20</v>
      </c>
      <c r="B183" s="3" t="s">
        <v>90</v>
      </c>
      <c r="C183" s="4" t="s">
        <v>204</v>
      </c>
      <c r="D183" s="5"/>
      <c r="E183" s="143"/>
      <c r="F183" s="5"/>
    </row>
    <row r="184" spans="1:6" ht="14">
      <c r="A184" s="6"/>
      <c r="B184" s="6"/>
      <c r="C184" s="6" t="s">
        <v>61</v>
      </c>
      <c r="D184" s="8">
        <f>D185</f>
        <v>1683904</v>
      </c>
      <c r="E184" s="169">
        <f t="shared" si="45" ref="E184:F184">E185</f>
        <v>0</v>
      </c>
      <c r="F184" s="8">
        <f t="shared" si="45"/>
        <v>1683904</v>
      </c>
    </row>
    <row r="185" spans="3:6" ht="13">
      <c r="C185" s="163" t="s">
        <v>342</v>
      </c>
      <c r="D185" s="11">
        <v>1683904</v>
      </c>
      <c r="E185" s="124"/>
      <c r="F185" s="11">
        <f t="shared" si="46" ref="F185">D185+E185</f>
        <v>1683904</v>
      </c>
    </row>
    <row r="186" spans="1:6" ht="14">
      <c r="A186" s="6"/>
      <c r="B186" s="6"/>
      <c r="C186" s="6" t="s">
        <v>3</v>
      </c>
      <c r="D186" s="8">
        <f t="shared" si="47" ref="D186:F187">D187</f>
        <v>1683904</v>
      </c>
      <c r="E186" s="8">
        <f t="shared" si="47"/>
        <v>0</v>
      </c>
      <c r="F186" s="8">
        <f t="shared" si="47"/>
        <v>1683904</v>
      </c>
    </row>
    <row r="187" spans="3:6" s="19" customFormat="1" ht="14">
      <c r="C187" s="19" t="s">
        <v>2</v>
      </c>
      <c r="D187" s="42">
        <f t="shared" si="47"/>
        <v>1683904</v>
      </c>
      <c r="E187" s="42">
        <f t="shared" si="47"/>
        <v>0</v>
      </c>
      <c r="F187" s="42">
        <f t="shared" si="47"/>
        <v>1683904</v>
      </c>
    </row>
    <row r="188" spans="3:6" ht="13">
      <c r="C188" s="10" t="s">
        <v>85</v>
      </c>
      <c r="D188" s="11">
        <v>1683904</v>
      </c>
      <c r="E188" s="11"/>
      <c r="F188" s="11">
        <f t="shared" si="48" ref="F188">D188+E188</f>
        <v>1683904</v>
      </c>
    </row>
    <row r="189" spans="4:6" s="59" customFormat="1" ht="10.5">
      <c r="D189" s="60"/>
      <c r="E189" s="60"/>
      <c r="F189" s="60"/>
    </row>
    <row r="190" spans="1:6" s="52" customFormat="1" ht="15">
      <c r="A190" s="4" t="s">
        <v>138</v>
      </c>
      <c r="B190" s="3" t="s">
        <v>93</v>
      </c>
      <c r="C190" s="4" t="s">
        <v>127</v>
      </c>
      <c r="D190" s="5"/>
      <c r="E190" s="5"/>
      <c r="F190" s="5"/>
    </row>
    <row r="191" spans="1:6" s="17" customFormat="1" ht="10.5">
      <c r="A191" s="59"/>
      <c r="B191" s="16"/>
      <c r="D191" s="18"/>
      <c r="E191" s="18"/>
      <c r="F191" s="18"/>
    </row>
    <row r="192" spans="1:6" s="52" customFormat="1" ht="14">
      <c r="A192" s="6"/>
      <c r="B192" s="6"/>
      <c r="C192" s="6" t="s">
        <v>61</v>
      </c>
      <c r="D192" s="8">
        <f>SUM(D193:D193)</f>
        <v>900967</v>
      </c>
      <c r="E192" s="8">
        <f t="shared" si="49" ref="E192:F192">SUM(E193:E193)</f>
        <v>0</v>
      </c>
      <c r="F192" s="8">
        <f t="shared" si="49"/>
        <v>900967</v>
      </c>
    </row>
    <row r="193" spans="1:6" s="52" customFormat="1" ht="13">
      <c r="A193" s="10"/>
      <c r="B193" s="10"/>
      <c r="C193" s="163" t="s">
        <v>342</v>
      </c>
      <c r="D193" s="11">
        <v>900967</v>
      </c>
      <c r="E193" s="11"/>
      <c r="F193" s="11">
        <f t="shared" si="50" ref="F193">D193+E193</f>
        <v>900967</v>
      </c>
    </row>
    <row r="194" spans="1:6" s="52" customFormat="1" ht="14">
      <c r="A194" s="6"/>
      <c r="B194" s="6"/>
      <c r="C194" s="6" t="s">
        <v>3</v>
      </c>
      <c r="D194" s="8">
        <f>D195+D199</f>
        <v>900967</v>
      </c>
      <c r="E194" s="8">
        <f t="shared" si="51" ref="E194:F194">E195+E199</f>
        <v>0</v>
      </c>
      <c r="F194" s="8">
        <f t="shared" si="51"/>
        <v>900967</v>
      </c>
    </row>
    <row r="195" spans="1:6" s="52" customFormat="1" ht="14">
      <c r="A195" s="19"/>
      <c r="B195" s="19"/>
      <c r="C195" s="19" t="s">
        <v>2</v>
      </c>
      <c r="D195" s="42">
        <f>D196</f>
        <v>600967</v>
      </c>
      <c r="E195" s="42">
        <f t="shared" si="52" ref="E195:F195">E196</f>
        <v>0</v>
      </c>
      <c r="F195" s="42">
        <f t="shared" si="52"/>
        <v>600967</v>
      </c>
    </row>
    <row r="196" spans="1:6" s="52" customFormat="1" ht="13">
      <c r="A196" s="10"/>
      <c r="B196" s="10"/>
      <c r="C196" s="10" t="s">
        <v>5</v>
      </c>
      <c r="D196" s="11">
        <v>600967</v>
      </c>
      <c r="E196" s="11"/>
      <c r="F196" s="11">
        <f t="shared" si="53" ref="F196:F199">D196+E196</f>
        <v>600967</v>
      </c>
    </row>
    <row r="197" spans="1:6" s="52" customFormat="1" ht="13">
      <c r="A197" s="10"/>
      <c r="B197" s="10"/>
      <c r="C197" s="57" t="s">
        <v>116</v>
      </c>
      <c r="D197" s="51">
        <v>9000</v>
      </c>
      <c r="E197" s="51"/>
      <c r="F197" s="11">
        <f t="shared" si="53"/>
        <v>9000</v>
      </c>
    </row>
    <row r="198" spans="1:6" s="52" customFormat="1" ht="13">
      <c r="A198" s="10"/>
      <c r="B198" s="10"/>
      <c r="C198" s="63" t="s">
        <v>119</v>
      </c>
      <c r="D198" s="51">
        <v>7282</v>
      </c>
      <c r="E198" s="51"/>
      <c r="F198" s="11">
        <f t="shared" si="53"/>
        <v>7282</v>
      </c>
    </row>
    <row r="199" spans="1:6" s="52" customFormat="1" ht="14">
      <c r="A199" s="19"/>
      <c r="B199" s="19"/>
      <c r="C199" s="19" t="s">
        <v>84</v>
      </c>
      <c r="D199" s="42">
        <v>300000</v>
      </c>
      <c r="E199" s="42"/>
      <c r="F199" s="42">
        <f t="shared" si="53"/>
        <v>300000</v>
      </c>
    </row>
    <row r="200" s="59" customFormat="1" ht="10.5"/>
    <row r="201" spans="1:6" s="52" customFormat="1" ht="15.5">
      <c r="A201" s="4" t="s">
        <v>235</v>
      </c>
      <c r="B201" s="3" t="s">
        <v>90</v>
      </c>
      <c r="C201" s="4" t="s">
        <v>153</v>
      </c>
      <c r="D201" s="41"/>
      <c r="E201" s="41"/>
      <c r="F201" s="41"/>
    </row>
    <row r="202" spans="1:6" s="17" customFormat="1" ht="10.5">
      <c r="A202" s="59"/>
      <c r="B202" s="16"/>
      <c r="D202" s="18"/>
      <c r="E202" s="18"/>
      <c r="F202" s="18"/>
    </row>
    <row r="203" spans="1:6" s="52" customFormat="1" ht="14">
      <c r="A203" s="6"/>
      <c r="B203" s="6"/>
      <c r="C203" s="6" t="s">
        <v>61</v>
      </c>
      <c r="D203" s="43">
        <f>D204+D205</f>
        <v>556690</v>
      </c>
      <c r="E203" s="43">
        <f t="shared" si="54" ref="E203:F203">E204+E205</f>
        <v>2750</v>
      </c>
      <c r="F203" s="43">
        <f t="shared" si="54"/>
        <v>559440</v>
      </c>
    </row>
    <row r="204" spans="1:6" s="52" customFormat="1" ht="13">
      <c r="A204" s="10"/>
      <c r="B204" s="10"/>
      <c r="C204" s="163" t="s">
        <v>342</v>
      </c>
      <c r="D204" s="51">
        <v>556690</v>
      </c>
      <c r="E204" s="125">
        <v>0</v>
      </c>
      <c r="F204" s="11">
        <f t="shared" si="55" ref="F204:F205">D204+E204</f>
        <v>556690</v>
      </c>
    </row>
    <row r="205" spans="3:6" s="52" customFormat="1" ht="13">
      <c r="C205" s="188" t="s">
        <v>404</v>
      </c>
      <c r="D205" s="51">
        <v>0</v>
      </c>
      <c r="E205" s="125">
        <v>2750</v>
      </c>
      <c r="F205" s="51">
        <f t="shared" si="55"/>
        <v>2750</v>
      </c>
    </row>
    <row r="206" spans="3:6" s="52" customFormat="1" ht="13">
      <c r="C206" s="189" t="s">
        <v>343</v>
      </c>
      <c r="D206" s="51"/>
      <c r="E206" s="125"/>
      <c r="F206" s="51"/>
    </row>
    <row r="207" spans="1:6" s="52" customFormat="1" ht="14">
      <c r="A207" s="6"/>
      <c r="B207" s="6"/>
      <c r="C207" s="6" t="s">
        <v>3</v>
      </c>
      <c r="D207" s="43">
        <f>D208</f>
        <v>556690</v>
      </c>
      <c r="E207" s="43">
        <f t="shared" si="56" ref="E207:F207">E208</f>
        <v>2750</v>
      </c>
      <c r="F207" s="43">
        <f t="shared" si="56"/>
        <v>559440</v>
      </c>
    </row>
    <row r="208" spans="1:6" s="52" customFormat="1" ht="14">
      <c r="A208" s="19"/>
      <c r="B208" s="19"/>
      <c r="C208" s="19" t="s">
        <v>2</v>
      </c>
      <c r="D208" s="14">
        <f>D209+D212+D213</f>
        <v>556690</v>
      </c>
      <c r="E208" s="42">
        <f t="shared" si="57" ref="E208:F208">E209+E212+E213</f>
        <v>2750</v>
      </c>
      <c r="F208" s="42">
        <f t="shared" si="57"/>
        <v>559440</v>
      </c>
    </row>
    <row r="209" spans="1:6" s="52" customFormat="1" ht="13">
      <c r="A209" s="10"/>
      <c r="B209" s="10"/>
      <c r="C209" s="10" t="s">
        <v>5</v>
      </c>
      <c r="D209" s="51">
        <v>180593</v>
      </c>
      <c r="E209" s="51">
        <v>-72250</v>
      </c>
      <c r="F209" s="11">
        <f t="shared" si="58" ref="F209:F213">D209+E209</f>
        <v>108343</v>
      </c>
    </row>
    <row r="210" spans="1:6" s="52" customFormat="1" ht="13">
      <c r="A210" s="10"/>
      <c r="B210" s="10"/>
      <c r="C210" s="57" t="s">
        <v>116</v>
      </c>
      <c r="D210" s="51">
        <v>6641</v>
      </c>
      <c r="E210" s="51">
        <v>4270</v>
      </c>
      <c r="F210" s="11">
        <f t="shared" si="58"/>
        <v>10911</v>
      </c>
    </row>
    <row r="211" spans="1:6" s="52" customFormat="1" ht="13">
      <c r="A211" s="10"/>
      <c r="B211" s="10"/>
      <c r="C211" s="63" t="s">
        <v>119</v>
      </c>
      <c r="D211" s="51">
        <v>5374</v>
      </c>
      <c r="E211" s="51">
        <v>3455</v>
      </c>
      <c r="F211" s="11">
        <f t="shared" si="58"/>
        <v>8829</v>
      </c>
    </row>
    <row r="212" spans="3:6" ht="13">
      <c r="C212" s="10" t="s">
        <v>85</v>
      </c>
      <c r="D212" s="51">
        <v>376097</v>
      </c>
      <c r="E212" s="125">
        <v>70000</v>
      </c>
      <c r="F212" s="11">
        <f t="shared" si="58"/>
        <v>446097</v>
      </c>
    </row>
    <row r="213" spans="3:6" s="52" customFormat="1" ht="13">
      <c r="C213" s="163" t="s">
        <v>196</v>
      </c>
      <c r="D213" s="51">
        <v>0</v>
      </c>
      <c r="E213" s="125">
        <v>5000</v>
      </c>
      <c r="F213" s="51">
        <f t="shared" si="58"/>
        <v>5000</v>
      </c>
    </row>
    <row r="214" s="59" customFormat="1" ht="10.5"/>
    <row r="215" spans="1:6" s="52" customFormat="1" ht="15">
      <c r="A215" s="4" t="s">
        <v>137</v>
      </c>
      <c r="B215" s="3" t="s">
        <v>105</v>
      </c>
      <c r="C215" s="4" t="s">
        <v>126</v>
      </c>
      <c r="D215" s="5"/>
      <c r="E215" s="5"/>
      <c r="F215" s="5"/>
    </row>
    <row r="216" spans="1:6" s="17" customFormat="1" ht="10.5">
      <c r="A216" s="59"/>
      <c r="B216" s="16"/>
      <c r="D216" s="18"/>
      <c r="E216" s="18"/>
      <c r="F216" s="18"/>
    </row>
    <row r="217" spans="1:6" s="52" customFormat="1" ht="14">
      <c r="A217" s="6"/>
      <c r="B217" s="6"/>
      <c r="C217" s="6" t="s">
        <v>61</v>
      </c>
      <c r="D217" s="8">
        <f>D219+D218</f>
        <v>14087588</v>
      </c>
      <c r="E217" s="8">
        <f t="shared" si="59" ref="E217:F217">E219+E218</f>
        <v>0</v>
      </c>
      <c r="F217" s="8">
        <f t="shared" si="59"/>
        <v>14087588</v>
      </c>
    </row>
    <row r="218" spans="1:6" s="52" customFormat="1" ht="13">
      <c r="A218" s="10"/>
      <c r="B218" s="10"/>
      <c r="C218" s="163" t="s">
        <v>342</v>
      </c>
      <c r="D218" s="11">
        <v>1822785</v>
      </c>
      <c r="E218" s="11"/>
      <c r="F218" s="11">
        <f t="shared" si="60" ref="F218:F219">D218+E218</f>
        <v>1822785</v>
      </c>
    </row>
    <row r="219" spans="1:6" s="52" customFormat="1" ht="13">
      <c r="A219" s="10"/>
      <c r="C219" s="52" t="s">
        <v>173</v>
      </c>
      <c r="D219" s="51">
        <v>12264803</v>
      </c>
      <c r="E219" s="125"/>
      <c r="F219" s="11">
        <f t="shared" si="60"/>
        <v>12264803</v>
      </c>
    </row>
    <row r="220" spans="1:6" s="52" customFormat="1" ht="14">
      <c r="A220" s="6"/>
      <c r="B220" s="6"/>
      <c r="C220" s="6" t="s">
        <v>3</v>
      </c>
      <c r="D220" s="8">
        <f>D223+D221</f>
        <v>14087588</v>
      </c>
      <c r="E220" s="8">
        <f t="shared" si="61" ref="E220:F220">E223+E221</f>
        <v>0</v>
      </c>
      <c r="F220" s="8">
        <f t="shared" si="61"/>
        <v>14087588</v>
      </c>
    </row>
    <row r="221" spans="1:6" s="52" customFormat="1" ht="14">
      <c r="A221" s="19"/>
      <c r="B221" s="19"/>
      <c r="C221" s="19" t="s">
        <v>2</v>
      </c>
      <c r="D221" s="42">
        <f>D222</f>
        <v>7000000</v>
      </c>
      <c r="E221" s="42">
        <f t="shared" si="62" ref="E221:F221">E222</f>
        <v>0</v>
      </c>
      <c r="F221" s="42">
        <f t="shared" si="62"/>
        <v>7000000</v>
      </c>
    </row>
    <row r="222" spans="1:6" s="52" customFormat="1" ht="13">
      <c r="A222" s="10"/>
      <c r="B222" s="10"/>
      <c r="C222" s="10" t="s">
        <v>1</v>
      </c>
      <c r="D222" s="11">
        <v>7000000</v>
      </c>
      <c r="E222" s="11"/>
      <c r="F222" s="11">
        <f t="shared" si="63" ref="F222:F223">D222+E222</f>
        <v>7000000</v>
      </c>
    </row>
    <row r="223" spans="1:6" s="52" customFormat="1" ht="14">
      <c r="A223" s="19"/>
      <c r="B223" s="19"/>
      <c r="C223" s="19" t="s">
        <v>84</v>
      </c>
      <c r="D223" s="42">
        <v>7087588</v>
      </c>
      <c r="E223" s="42"/>
      <c r="F223" s="42">
        <f t="shared" si="63"/>
        <v>7087588</v>
      </c>
    </row>
    <row r="224" spans="4:6" s="59" customFormat="1" ht="10.5">
      <c r="D224" s="60"/>
      <c r="E224" s="60"/>
      <c r="F224" s="60"/>
    </row>
    <row r="225" spans="1:6" s="52" customFormat="1" ht="15">
      <c r="A225" s="4" t="s">
        <v>202</v>
      </c>
      <c r="B225" s="3" t="s">
        <v>104</v>
      </c>
      <c r="C225" s="4" t="s">
        <v>294</v>
      </c>
      <c r="D225" s="5"/>
      <c r="E225" s="5"/>
      <c r="F225" s="5"/>
    </row>
    <row r="226" spans="1:6" s="52" customFormat="1" ht="15">
      <c r="A226" s="4"/>
      <c r="B226" s="3"/>
      <c r="C226" s="4" t="s">
        <v>295</v>
      </c>
      <c r="D226" s="5"/>
      <c r="E226" s="5"/>
      <c r="F226" s="5"/>
    </row>
    <row r="227" spans="1:6" s="17" customFormat="1" ht="10.5">
      <c r="A227" s="59"/>
      <c r="B227" s="16"/>
      <c r="D227" s="18"/>
      <c r="E227" s="18"/>
      <c r="F227" s="18"/>
    </row>
    <row r="228" spans="1:6" s="52" customFormat="1" ht="14">
      <c r="A228" s="6"/>
      <c r="B228" s="6"/>
      <c r="C228" s="6" t="s">
        <v>61</v>
      </c>
      <c r="D228" s="8">
        <f>SUM(D229:D229)</f>
        <v>4767932</v>
      </c>
      <c r="E228" s="8">
        <f t="shared" si="64" ref="E228:F228">SUM(E229:E229)</f>
        <v>-200000</v>
      </c>
      <c r="F228" s="8">
        <f t="shared" si="64"/>
        <v>4567932</v>
      </c>
    </row>
    <row r="229" spans="1:6" s="52" customFormat="1" ht="13">
      <c r="A229" s="10"/>
      <c r="B229" s="10"/>
      <c r="C229" s="163" t="s">
        <v>342</v>
      </c>
      <c r="D229" s="11">
        <v>4767932</v>
      </c>
      <c r="E229" s="11">
        <v>-200000</v>
      </c>
      <c r="F229" s="11">
        <f t="shared" si="65" ref="F229">D229+E229</f>
        <v>4567932</v>
      </c>
    </row>
    <row r="230" spans="1:6" s="52" customFormat="1" ht="14">
      <c r="A230" s="6"/>
      <c r="B230" s="6"/>
      <c r="C230" s="6" t="s">
        <v>3</v>
      </c>
      <c r="D230" s="8">
        <f>D231+D236</f>
        <v>4767932</v>
      </c>
      <c r="E230" s="8">
        <f>E231+E236</f>
        <v>-200000</v>
      </c>
      <c r="F230" s="8">
        <f>F231+F236</f>
        <v>4567932</v>
      </c>
    </row>
    <row r="231" spans="1:6" s="52" customFormat="1" ht="14">
      <c r="A231" s="19"/>
      <c r="B231" s="19"/>
      <c r="C231" s="19" t="s">
        <v>2</v>
      </c>
      <c r="D231" s="42">
        <f t="shared" si="66" ref="D231:F231">D232</f>
        <v>4067932</v>
      </c>
      <c r="E231" s="42">
        <f t="shared" si="66"/>
        <v>-330018</v>
      </c>
      <c r="F231" s="42">
        <f t="shared" si="66"/>
        <v>3737914</v>
      </c>
    </row>
    <row r="232" spans="1:6" s="52" customFormat="1" ht="13">
      <c r="A232" s="10"/>
      <c r="B232" s="10"/>
      <c r="C232" s="10" t="s">
        <v>5</v>
      </c>
      <c r="D232" s="11">
        <f>SUM(D233:D235)</f>
        <v>4067932</v>
      </c>
      <c r="E232" s="11">
        <f t="shared" si="67" ref="E232:F232">SUM(E233:E235)</f>
        <v>-330018</v>
      </c>
      <c r="F232" s="11">
        <f t="shared" si="67"/>
        <v>3737914</v>
      </c>
    </row>
    <row r="233" spans="3:6" s="55" customFormat="1" ht="11.5">
      <c r="C233" s="72" t="s">
        <v>303</v>
      </c>
      <c r="D233" s="54">
        <v>700000</v>
      </c>
      <c r="E233" s="126">
        <v>-90007</v>
      </c>
      <c r="F233" s="54">
        <f t="shared" si="68" ref="F233:F235">D233+E233</f>
        <v>609993</v>
      </c>
    </row>
    <row r="234" spans="3:6" s="55" customFormat="1" ht="11.5">
      <c r="C234" s="72" t="s">
        <v>299</v>
      </c>
      <c r="D234" s="54">
        <v>1900000</v>
      </c>
      <c r="E234" s="126">
        <v>583489</v>
      </c>
      <c r="F234" s="54">
        <f t="shared" si="68"/>
        <v>2483489</v>
      </c>
    </row>
    <row r="235" spans="3:6" s="55" customFormat="1" ht="11.5">
      <c r="C235" s="72" t="s">
        <v>301</v>
      </c>
      <c r="D235" s="54">
        <v>1467932</v>
      </c>
      <c r="E235" s="126">
        <v>-823500</v>
      </c>
      <c r="F235" s="54">
        <f t="shared" si="68"/>
        <v>644432</v>
      </c>
    </row>
    <row r="236" spans="1:6" s="52" customFormat="1" ht="14">
      <c r="A236" s="10"/>
      <c r="B236" s="10"/>
      <c r="C236" s="138" t="s">
        <v>302</v>
      </c>
      <c r="D236" s="139">
        <f>D237</f>
        <v>700000</v>
      </c>
      <c r="E236" s="139">
        <f t="shared" si="69" ref="E236:F236">E237</f>
        <v>130018</v>
      </c>
      <c r="F236" s="139">
        <f t="shared" si="69"/>
        <v>830018</v>
      </c>
    </row>
    <row r="237" spans="3:6" s="55" customFormat="1" ht="11.5">
      <c r="C237" s="72" t="s">
        <v>300</v>
      </c>
      <c r="D237" s="54">
        <v>700000</v>
      </c>
      <c r="E237" s="126">
        <v>130018</v>
      </c>
      <c r="F237" s="54">
        <f t="shared" si="70" ref="F237">D237+E237</f>
        <v>830018</v>
      </c>
    </row>
    <row r="238" spans="4:6" s="59" customFormat="1" ht="10.5">
      <c r="D238" s="60"/>
      <c r="E238" s="141"/>
      <c r="F238" s="60"/>
    </row>
    <row r="239" spans="4:6" s="59" customFormat="1" ht="10.5">
      <c r="D239" s="60"/>
      <c r="E239" s="141"/>
      <c r="F239" s="60"/>
    </row>
    <row r="240" spans="1:6" ht="15">
      <c r="A240" s="4" t="s">
        <v>21</v>
      </c>
      <c r="B240" s="3" t="s">
        <v>109</v>
      </c>
      <c r="C240" s="4" t="s">
        <v>50</v>
      </c>
      <c r="D240" s="5"/>
      <c r="E240" s="5"/>
      <c r="F240" s="5"/>
    </row>
    <row r="241" spans="1:6" s="17" customFormat="1" ht="10.5">
      <c r="A241" s="59"/>
      <c r="B241" s="16"/>
      <c r="D241" s="18"/>
      <c r="E241" s="18"/>
      <c r="F241" s="18"/>
    </row>
    <row r="242" spans="1:6" ht="14">
      <c r="A242" s="6"/>
      <c r="B242" s="6"/>
      <c r="C242" s="6" t="s">
        <v>61</v>
      </c>
      <c r="D242" s="8">
        <f>D243</f>
        <v>41726987</v>
      </c>
      <c r="E242" s="8">
        <f t="shared" si="71" ref="E242:F242">E243</f>
        <v>-1640458</v>
      </c>
      <c r="F242" s="8">
        <f t="shared" si="71"/>
        <v>40086529</v>
      </c>
    </row>
    <row r="243" spans="3:6" ht="13">
      <c r="C243" s="163" t="s">
        <v>342</v>
      </c>
      <c r="D243" s="11">
        <v>41726987</v>
      </c>
      <c r="E243" s="11">
        <v>-1640458</v>
      </c>
      <c r="F243" s="11">
        <f t="shared" si="72" ref="F243">D243+E243</f>
        <v>40086529</v>
      </c>
    </row>
    <row r="244" spans="1:6" ht="14">
      <c r="A244" s="6"/>
      <c r="B244" s="6"/>
      <c r="C244" s="6" t="s">
        <v>3</v>
      </c>
      <c r="D244" s="8">
        <f>D245</f>
        <v>41726987</v>
      </c>
      <c r="E244" s="8">
        <f t="shared" si="73" ref="E244:F244">E245</f>
        <v>-1640458</v>
      </c>
      <c r="F244" s="8">
        <f t="shared" si="73"/>
        <v>40086529</v>
      </c>
    </row>
    <row r="245" spans="3:6" s="19" customFormat="1" ht="14">
      <c r="C245" s="19" t="s">
        <v>2</v>
      </c>
      <c r="D245" s="42">
        <f>D247+D246</f>
        <v>41726987</v>
      </c>
      <c r="E245" s="42">
        <f t="shared" si="74" ref="E245:F245">E247+E246</f>
        <v>-1640458</v>
      </c>
      <c r="F245" s="42">
        <f t="shared" si="74"/>
        <v>40086529</v>
      </c>
    </row>
    <row r="246" spans="1:6" ht="13">
      <c r="A246" s="74"/>
      <c r="C246" s="10" t="s">
        <v>1</v>
      </c>
      <c r="D246" s="11">
        <v>345145</v>
      </c>
      <c r="E246" s="11">
        <v>-213308</v>
      </c>
      <c r="F246" s="11">
        <f t="shared" si="75" ref="F246:F247">D246+E246</f>
        <v>131837</v>
      </c>
    </row>
    <row r="247" spans="3:6" ht="13">
      <c r="C247" s="10" t="s">
        <v>89</v>
      </c>
      <c r="D247" s="11">
        <v>41381842</v>
      </c>
      <c r="E247" s="11">
        <v>-1427150</v>
      </c>
      <c r="F247" s="11">
        <f t="shared" si="75"/>
        <v>39954692</v>
      </c>
    </row>
    <row r="248" spans="4:6" s="59" customFormat="1" ht="10.5">
      <c r="D248" s="60"/>
      <c r="E248" s="60"/>
      <c r="F248" s="60"/>
    </row>
    <row r="249" spans="4:6" s="59" customFormat="1" ht="10.5">
      <c r="D249" s="60"/>
      <c r="E249" s="60"/>
      <c r="F249" s="60"/>
    </row>
    <row r="250" spans="1:6" ht="15">
      <c r="A250" s="4" t="s">
        <v>179</v>
      </c>
      <c r="B250" s="3" t="s">
        <v>94</v>
      </c>
      <c r="C250" s="4" t="s">
        <v>387</v>
      </c>
      <c r="D250" s="5"/>
      <c r="E250" s="5"/>
      <c r="F250" s="5"/>
    </row>
    <row r="251" spans="1:6" ht="15">
      <c r="A251" s="4"/>
      <c r="B251" s="3"/>
      <c r="C251" s="4" t="s">
        <v>386</v>
      </c>
      <c r="D251" s="5"/>
      <c r="E251" s="5"/>
      <c r="F251" s="5"/>
    </row>
    <row r="252" spans="1:6" s="17" customFormat="1" ht="10.5">
      <c r="A252" s="59"/>
      <c r="B252" s="16"/>
      <c r="D252" s="18"/>
      <c r="E252" s="18"/>
      <c r="F252" s="18"/>
    </row>
    <row r="253" spans="1:6" ht="14">
      <c r="A253" s="6"/>
      <c r="B253" s="6"/>
      <c r="C253" s="6" t="s">
        <v>61</v>
      </c>
      <c r="D253" s="8">
        <f>D254</f>
        <v>5733450</v>
      </c>
      <c r="E253" s="169">
        <f t="shared" si="76" ref="E253:F253">E254</f>
        <v>0</v>
      </c>
      <c r="F253" s="8">
        <f t="shared" si="76"/>
        <v>5733450</v>
      </c>
    </row>
    <row r="254" spans="3:6" ht="13">
      <c r="C254" s="163" t="s">
        <v>342</v>
      </c>
      <c r="D254" s="11">
        <v>5733450</v>
      </c>
      <c r="E254" s="124"/>
      <c r="F254" s="11">
        <f t="shared" si="77" ref="F254">D254+E254</f>
        <v>5733450</v>
      </c>
    </row>
    <row r="255" spans="1:6" ht="14">
      <c r="A255" s="6"/>
      <c r="B255" s="6"/>
      <c r="C255" s="6" t="s">
        <v>3</v>
      </c>
      <c r="D255" s="8">
        <f t="shared" si="78" ref="D255:F256">D256</f>
        <v>5733450</v>
      </c>
      <c r="E255" s="169">
        <f t="shared" si="78"/>
        <v>0</v>
      </c>
      <c r="F255" s="8">
        <f t="shared" si="78"/>
        <v>5733450</v>
      </c>
    </row>
    <row r="256" spans="1:6" ht="14">
      <c r="A256" s="19"/>
      <c r="B256" s="19"/>
      <c r="C256" s="19" t="s">
        <v>2</v>
      </c>
      <c r="D256" s="42">
        <f t="shared" si="78"/>
        <v>5733450</v>
      </c>
      <c r="E256" s="139">
        <f t="shared" si="78"/>
        <v>0</v>
      </c>
      <c r="F256" s="42">
        <f t="shared" si="78"/>
        <v>5733450</v>
      </c>
    </row>
    <row r="257" spans="3:6" ht="13">
      <c r="C257" s="10" t="s">
        <v>5</v>
      </c>
      <c r="D257" s="11">
        <v>5733450</v>
      </c>
      <c r="E257" s="124"/>
      <c r="F257" s="11">
        <f t="shared" si="79" ref="F257:F258">D257+E257</f>
        <v>5733450</v>
      </c>
    </row>
    <row r="258" spans="3:6" ht="13">
      <c r="C258" s="57" t="s">
        <v>116</v>
      </c>
      <c r="D258" s="11">
        <v>5733450</v>
      </c>
      <c r="E258" s="124"/>
      <c r="F258" s="11">
        <f t="shared" si="79"/>
        <v>5733450</v>
      </c>
    </row>
    <row r="259" spans="1:6" s="17" customFormat="1" ht="10.5">
      <c r="A259" s="59"/>
      <c r="D259" s="18"/>
      <c r="E259" s="140"/>
      <c r="F259" s="18"/>
    </row>
    <row r="260" spans="1:6" s="17" customFormat="1" ht="10.5">
      <c r="A260" s="59"/>
      <c r="D260" s="18"/>
      <c r="E260" s="140"/>
      <c r="F260" s="18"/>
    </row>
    <row r="261" spans="1:6" ht="15">
      <c r="A261" s="4" t="s">
        <v>22</v>
      </c>
      <c r="B261" s="3" t="s">
        <v>108</v>
      </c>
      <c r="C261" s="4" t="s">
        <v>60</v>
      </c>
      <c r="D261" s="5"/>
      <c r="E261" s="143"/>
      <c r="F261" s="5"/>
    </row>
    <row r="262" spans="1:6" s="17" customFormat="1" ht="10.5">
      <c r="A262" s="59"/>
      <c r="B262" s="16"/>
      <c r="D262" s="18"/>
      <c r="E262" s="140"/>
      <c r="F262" s="18"/>
    </row>
    <row r="263" spans="1:6" ht="14">
      <c r="A263" s="6"/>
      <c r="B263" s="6"/>
      <c r="C263" s="6" t="s">
        <v>61</v>
      </c>
      <c r="D263" s="8">
        <f>D264</f>
        <v>125485977</v>
      </c>
      <c r="E263" s="169">
        <f t="shared" si="80" ref="E263:F263">E264</f>
        <v>0</v>
      </c>
      <c r="F263" s="8">
        <f t="shared" si="80"/>
        <v>125485977</v>
      </c>
    </row>
    <row r="264" spans="3:6" ht="13">
      <c r="C264" s="163" t="s">
        <v>342</v>
      </c>
      <c r="D264" s="11">
        <v>125485977</v>
      </c>
      <c r="E264" s="124"/>
      <c r="F264" s="11">
        <f t="shared" si="81" ref="F264">D264+E264</f>
        <v>125485977</v>
      </c>
    </row>
    <row r="265" spans="1:6" ht="14">
      <c r="A265" s="6"/>
      <c r="B265" s="6"/>
      <c r="C265" s="6" t="s">
        <v>3</v>
      </c>
      <c r="D265" s="8">
        <f t="shared" si="82" ref="D265:F266">D266</f>
        <v>125485977</v>
      </c>
      <c r="E265" s="169">
        <f t="shared" si="82"/>
        <v>0</v>
      </c>
      <c r="F265" s="8">
        <f t="shared" si="82"/>
        <v>125485977</v>
      </c>
    </row>
    <row r="266" spans="3:6" s="19" customFormat="1" ht="14">
      <c r="C266" s="19" t="s">
        <v>2</v>
      </c>
      <c r="D266" s="42">
        <f t="shared" si="82"/>
        <v>125485977</v>
      </c>
      <c r="E266" s="42">
        <f t="shared" si="82"/>
        <v>0</v>
      </c>
      <c r="F266" s="42">
        <f t="shared" si="82"/>
        <v>125485977</v>
      </c>
    </row>
    <row r="267" spans="1:6" ht="13">
      <c r="A267" s="59"/>
      <c r="C267" s="52" t="s">
        <v>114</v>
      </c>
      <c r="D267" s="11">
        <v>125485977</v>
      </c>
      <c r="E267" s="11"/>
      <c r="F267" s="11">
        <f t="shared" si="83" ref="F267">D267+E267</f>
        <v>125485977</v>
      </c>
    </row>
    <row r="268" spans="1:6" s="17" customFormat="1" ht="10.5">
      <c r="A268" s="59"/>
      <c r="D268" s="18"/>
      <c r="E268" s="18"/>
      <c r="F268" s="18"/>
    </row>
    <row r="269" spans="1:6" s="17" customFormat="1" ht="10.5">
      <c r="A269" s="59"/>
      <c r="D269" s="18"/>
      <c r="E269" s="18"/>
      <c r="F269" s="18"/>
    </row>
    <row r="270" spans="1:6" s="17" customFormat="1" ht="15">
      <c r="A270" s="4" t="s">
        <v>180</v>
      </c>
      <c r="B270" s="3" t="s">
        <v>97</v>
      </c>
      <c r="C270" s="4" t="s">
        <v>222</v>
      </c>
      <c r="D270" s="5"/>
      <c r="E270" s="5"/>
      <c r="F270" s="5"/>
    </row>
    <row r="271" spans="1:6" s="17" customFormat="1" ht="10.5">
      <c r="A271" s="59"/>
      <c r="B271" s="16"/>
      <c r="D271" s="18"/>
      <c r="E271" s="18"/>
      <c r="F271" s="18"/>
    </row>
    <row r="272" spans="1:6" s="17" customFormat="1" ht="14">
      <c r="A272" s="6"/>
      <c r="B272" s="6"/>
      <c r="C272" s="6" t="s">
        <v>61</v>
      </c>
      <c r="D272" s="8">
        <f>SUM(D273:D273)</f>
        <v>20050</v>
      </c>
      <c r="E272" s="8">
        <f t="shared" si="84" ref="E272:F272">SUM(E273:E273)</f>
        <v>0</v>
      </c>
      <c r="F272" s="8">
        <f t="shared" si="84"/>
        <v>20050</v>
      </c>
    </row>
    <row r="273" spans="1:6" s="17" customFormat="1" ht="13">
      <c r="A273" s="10"/>
      <c r="B273" s="10"/>
      <c r="C273" s="163" t="s">
        <v>342</v>
      </c>
      <c r="D273" s="11">
        <v>20050</v>
      </c>
      <c r="E273" s="11">
        <v>0</v>
      </c>
      <c r="F273" s="11">
        <f t="shared" si="85" ref="F273">D273+E273</f>
        <v>20050</v>
      </c>
    </row>
    <row r="274" spans="1:6" s="17" customFormat="1" ht="14">
      <c r="A274" s="6"/>
      <c r="B274" s="6"/>
      <c r="C274" s="6" t="s">
        <v>3</v>
      </c>
      <c r="D274" s="8">
        <f t="shared" si="86" ref="D274:F275">D275</f>
        <v>20050</v>
      </c>
      <c r="E274" s="8">
        <f t="shared" si="86"/>
        <v>0</v>
      </c>
      <c r="F274" s="8">
        <f t="shared" si="86"/>
        <v>20050</v>
      </c>
    </row>
    <row r="275" spans="1:6" s="17" customFormat="1" ht="14">
      <c r="A275" s="19"/>
      <c r="B275" s="19"/>
      <c r="C275" s="19" t="s">
        <v>2</v>
      </c>
      <c r="D275" s="42">
        <f t="shared" si="86"/>
        <v>20050</v>
      </c>
      <c r="E275" s="42">
        <f t="shared" si="86"/>
        <v>0</v>
      </c>
      <c r="F275" s="42">
        <f t="shared" si="86"/>
        <v>20050</v>
      </c>
    </row>
    <row r="276" spans="1:6" s="17" customFormat="1" ht="13">
      <c r="A276" s="10"/>
      <c r="B276" s="10"/>
      <c r="C276" s="10" t="s">
        <v>88</v>
      </c>
      <c r="D276" s="11">
        <v>20050</v>
      </c>
      <c r="E276" s="11">
        <v>0</v>
      </c>
      <c r="F276" s="11">
        <f t="shared" si="87" ref="F276">D276+E276</f>
        <v>20050</v>
      </c>
    </row>
    <row r="277" spans="1:6" s="17" customFormat="1" ht="10.5">
      <c r="A277" s="59"/>
      <c r="D277" s="18"/>
      <c r="E277" s="18"/>
      <c r="F277" s="18"/>
    </row>
    <row r="278" spans="1:6" s="17" customFormat="1" ht="10.5">
      <c r="A278" s="59"/>
      <c r="D278" s="18"/>
      <c r="E278" s="18"/>
      <c r="F278" s="18"/>
    </row>
    <row r="279" spans="1:6" ht="15.5">
      <c r="A279" s="4" t="s">
        <v>23</v>
      </c>
      <c r="B279" s="3" t="s">
        <v>107</v>
      </c>
      <c r="C279" s="4" t="s">
        <v>384</v>
      </c>
      <c r="D279" s="38"/>
      <c r="E279" s="38"/>
      <c r="F279" s="38"/>
    </row>
    <row r="280" spans="1:6" s="52" customFormat="1" ht="15.5">
      <c r="A280" s="89"/>
      <c r="B280" s="106"/>
      <c r="C280" s="191" t="s">
        <v>385</v>
      </c>
      <c r="D280" s="41"/>
      <c r="E280" s="41"/>
      <c r="F280" s="41"/>
    </row>
    <row r="281" spans="1:6" s="17" customFormat="1" ht="10.5">
      <c r="A281" s="59"/>
      <c r="B281" s="16"/>
      <c r="D281" s="18"/>
      <c r="E281" s="18"/>
      <c r="F281" s="18"/>
    </row>
    <row r="282" spans="1:6" ht="14">
      <c r="A282" s="19"/>
      <c r="B282" s="19"/>
      <c r="C282" s="6" t="s">
        <v>61</v>
      </c>
      <c r="D282" s="8">
        <f>D283</f>
        <v>15800000</v>
      </c>
      <c r="E282" s="43">
        <f t="shared" si="88" ref="E282:F282">E283</f>
        <v>-6483106</v>
      </c>
      <c r="F282" s="43">
        <f t="shared" si="88"/>
        <v>9316894</v>
      </c>
    </row>
    <row r="283" spans="3:6" ht="13">
      <c r="C283" s="163" t="s">
        <v>342</v>
      </c>
      <c r="D283" s="11">
        <v>15800000</v>
      </c>
      <c r="E283" s="125">
        <v>-6483106</v>
      </c>
      <c r="F283" s="11">
        <f t="shared" si="89" ref="F283">D283+E283</f>
        <v>9316894</v>
      </c>
    </row>
    <row r="284" spans="1:6" ht="14">
      <c r="A284" s="19"/>
      <c r="B284" s="19"/>
      <c r="C284" s="6" t="s">
        <v>3</v>
      </c>
      <c r="D284" s="8">
        <f>D285+D294</f>
        <v>15800000</v>
      </c>
      <c r="E284" s="169">
        <f t="shared" si="90" ref="E284:F284">E285+E294</f>
        <v>-6483106</v>
      </c>
      <c r="F284" s="8">
        <f t="shared" si="90"/>
        <v>9316894</v>
      </c>
    </row>
    <row r="285" spans="3:6" s="19" customFormat="1" ht="14">
      <c r="C285" s="19" t="s">
        <v>2</v>
      </c>
      <c r="D285" s="42">
        <f>D286+D292+D293</f>
        <v>15750049</v>
      </c>
      <c r="E285" s="42">
        <f t="shared" si="91" ref="E285:F285">E286+E292+E293</f>
        <v>-7457408</v>
      </c>
      <c r="F285" s="42">
        <f t="shared" si="91"/>
        <v>8292641</v>
      </c>
    </row>
    <row r="286" spans="3:6" s="19" customFormat="1" ht="14">
      <c r="C286" s="10" t="s">
        <v>241</v>
      </c>
      <c r="D286" s="42">
        <f>D287+D288+D289</f>
        <v>15723203</v>
      </c>
      <c r="E286" s="42">
        <f t="shared" si="92" ref="E286:F286">E287+E288+E289</f>
        <v>-8216523</v>
      </c>
      <c r="F286" s="42">
        <f t="shared" si="92"/>
        <v>7506680</v>
      </c>
    </row>
    <row r="287" spans="3:6" ht="13">
      <c r="C287" s="75" t="s">
        <v>253</v>
      </c>
      <c r="D287" s="11">
        <v>14478656</v>
      </c>
      <c r="E287" s="125">
        <f>-4154232-6483106</f>
        <v>-10637338</v>
      </c>
      <c r="F287" s="11">
        <f t="shared" si="93" ref="F287:F294">D287+E287</f>
        <v>3841318</v>
      </c>
    </row>
    <row r="288" spans="3:6" ht="13">
      <c r="C288" s="75" t="s">
        <v>254</v>
      </c>
      <c r="D288" s="11">
        <v>800000</v>
      </c>
      <c r="E288" s="125">
        <v>0</v>
      </c>
      <c r="F288" s="11">
        <f t="shared" si="93"/>
        <v>800000</v>
      </c>
    </row>
    <row r="289" spans="3:6" ht="13">
      <c r="C289" s="179" t="s">
        <v>337</v>
      </c>
      <c r="D289" s="11">
        <v>444547</v>
      </c>
      <c r="E289" s="125">
        <f>2045815+375000</f>
        <v>2420815</v>
      </c>
      <c r="F289" s="11">
        <f t="shared" si="93"/>
        <v>2865362</v>
      </c>
    </row>
    <row r="290" spans="3:6" s="52" customFormat="1" ht="13">
      <c r="C290" s="63" t="s">
        <v>116</v>
      </c>
      <c r="D290" s="51">
        <v>0</v>
      </c>
      <c r="E290" s="125">
        <v>375000</v>
      </c>
      <c r="F290" s="51">
        <f t="shared" si="93"/>
        <v>375000</v>
      </c>
    </row>
    <row r="291" spans="3:6" s="52" customFormat="1" ht="13">
      <c r="C291" s="185" t="s">
        <v>119</v>
      </c>
      <c r="D291" s="51">
        <v>0</v>
      </c>
      <c r="E291" s="51">
        <v>303423</v>
      </c>
      <c r="F291" s="51">
        <f t="shared" si="93"/>
        <v>303423</v>
      </c>
    </row>
    <row r="292" spans="1:6" s="17" customFormat="1" ht="13">
      <c r="A292" s="10"/>
      <c r="B292" s="10"/>
      <c r="C292" s="10" t="s">
        <v>85</v>
      </c>
      <c r="D292" s="11">
        <v>26846</v>
      </c>
      <c r="E292" s="51">
        <v>300000</v>
      </c>
      <c r="F292" s="11">
        <f t="shared" si="93"/>
        <v>326846</v>
      </c>
    </row>
    <row r="293" spans="1:6" s="59" customFormat="1" ht="13">
      <c r="A293" s="52"/>
      <c r="B293" s="52"/>
      <c r="C293" s="52" t="s">
        <v>88</v>
      </c>
      <c r="D293" s="51">
        <v>0</v>
      </c>
      <c r="E293" s="51">
        <v>459115</v>
      </c>
      <c r="F293" s="51">
        <f t="shared" si="93"/>
        <v>459115</v>
      </c>
    </row>
    <row r="294" spans="1:6" s="59" customFormat="1" ht="14">
      <c r="A294" s="19"/>
      <c r="B294" s="28"/>
      <c r="C294" s="19" t="s">
        <v>84</v>
      </c>
      <c r="D294" s="14">
        <v>49951</v>
      </c>
      <c r="E294" s="142">
        <v>974302</v>
      </c>
      <c r="F294" s="42">
        <f t="shared" si="93"/>
        <v>1024253</v>
      </c>
    </row>
    <row r="295" spans="1:6" s="17" customFormat="1" ht="10.5">
      <c r="A295" s="59"/>
      <c r="D295" s="18"/>
      <c r="E295" s="60"/>
      <c r="F295" s="18"/>
    </row>
    <row r="296" spans="1:6" s="17" customFormat="1" ht="10.5">
      <c r="A296" s="59"/>
      <c r="D296" s="18"/>
      <c r="E296" s="60"/>
      <c r="F296" s="18"/>
    </row>
    <row r="297" spans="1:6" s="17" customFormat="1" ht="10.5">
      <c r="A297" s="59"/>
      <c r="D297" s="18"/>
      <c r="E297" s="18"/>
      <c r="F297" s="18"/>
    </row>
    <row r="298" spans="1:6" s="17" customFormat="1" ht="10.5">
      <c r="A298" s="59"/>
      <c r="D298" s="18"/>
      <c r="E298" s="18"/>
      <c r="F298" s="18"/>
    </row>
    <row r="299" spans="1:6" s="17" customFormat="1" ht="10.5">
      <c r="A299" s="59"/>
      <c r="D299" s="18"/>
      <c r="E299" s="18"/>
      <c r="F299" s="18"/>
    </row>
    <row r="300" spans="1:6" s="17" customFormat="1" ht="15">
      <c r="A300" s="4" t="s">
        <v>207</v>
      </c>
      <c r="B300" s="3" t="s">
        <v>104</v>
      </c>
      <c r="C300" s="4" t="s">
        <v>255</v>
      </c>
      <c r="D300" s="5"/>
      <c r="E300" s="5"/>
      <c r="F300" s="5"/>
    </row>
    <row r="301" spans="1:6" s="17" customFormat="1" ht="15">
      <c r="A301" s="4"/>
      <c r="B301" s="3"/>
      <c r="C301" s="4" t="s">
        <v>256</v>
      </c>
      <c r="D301" s="5"/>
      <c r="E301" s="5"/>
      <c r="F301" s="5"/>
    </row>
    <row r="302" spans="1:6" s="17" customFormat="1" ht="15">
      <c r="A302" s="4"/>
      <c r="B302" s="3"/>
      <c r="C302" s="4" t="s">
        <v>257</v>
      </c>
      <c r="D302" s="5"/>
      <c r="E302" s="5"/>
      <c r="F302" s="5"/>
    </row>
    <row r="303" spans="1:6" s="17" customFormat="1" ht="14">
      <c r="A303" s="6"/>
      <c r="B303" s="6"/>
      <c r="C303" s="6" t="s">
        <v>61</v>
      </c>
      <c r="D303" s="8">
        <f>SUM(D304:D304)</f>
        <v>1656661</v>
      </c>
      <c r="E303" s="8">
        <f t="shared" si="94" ref="E303:F303">SUM(E304:E304)</f>
        <v>0</v>
      </c>
      <c r="F303" s="8">
        <f t="shared" si="94"/>
        <v>1656661</v>
      </c>
    </row>
    <row r="304" spans="1:6" s="17" customFormat="1" ht="13">
      <c r="A304" s="10"/>
      <c r="B304" s="10"/>
      <c r="C304" s="163" t="s">
        <v>342</v>
      </c>
      <c r="D304" s="11">
        <v>1656661</v>
      </c>
      <c r="E304" s="11"/>
      <c r="F304" s="11">
        <f t="shared" si="95" ref="F304">D304+E304</f>
        <v>1656661</v>
      </c>
    </row>
    <row r="305" spans="1:6" s="17" customFormat="1" ht="14">
      <c r="A305" s="6"/>
      <c r="B305" s="6"/>
      <c r="C305" s="6" t="s">
        <v>3</v>
      </c>
      <c r="D305" s="8">
        <f t="shared" si="96" ref="D305:F306">D306</f>
        <v>1656661</v>
      </c>
      <c r="E305" s="8">
        <f t="shared" si="96"/>
        <v>0</v>
      </c>
      <c r="F305" s="8">
        <f t="shared" si="96"/>
        <v>1656661</v>
      </c>
    </row>
    <row r="306" spans="1:6" s="17" customFormat="1" ht="14">
      <c r="A306" s="19"/>
      <c r="B306" s="19"/>
      <c r="C306" s="19" t="s">
        <v>2</v>
      </c>
      <c r="D306" s="42">
        <f t="shared" si="96"/>
        <v>1656661</v>
      </c>
      <c r="E306" s="42">
        <f t="shared" si="96"/>
        <v>0</v>
      </c>
      <c r="F306" s="42">
        <f t="shared" si="96"/>
        <v>1656661</v>
      </c>
    </row>
    <row r="307" spans="1:6" s="17" customFormat="1" ht="13">
      <c r="A307" s="10"/>
      <c r="B307" s="10"/>
      <c r="C307" s="10" t="s">
        <v>85</v>
      </c>
      <c r="D307" s="11">
        <v>1656661</v>
      </c>
      <c r="E307" s="11"/>
      <c r="F307" s="11">
        <f t="shared" si="97" ref="F307">D307+E307</f>
        <v>1656661</v>
      </c>
    </row>
    <row r="308" spans="1:6" s="17" customFormat="1" ht="10.5">
      <c r="A308" s="59"/>
      <c r="D308" s="18"/>
      <c r="E308" s="18"/>
      <c r="F308" s="18"/>
    </row>
    <row r="309" spans="1:6" ht="15">
      <c r="A309" s="4" t="s">
        <v>272</v>
      </c>
      <c r="B309" s="3" t="s">
        <v>90</v>
      </c>
      <c r="C309" s="4" t="s">
        <v>289</v>
      </c>
      <c r="D309" s="5"/>
      <c r="E309" s="5"/>
      <c r="F309" s="5"/>
    </row>
    <row r="310" spans="1:6" ht="15">
      <c r="A310" s="4"/>
      <c r="B310" s="3"/>
      <c r="C310" s="4" t="s">
        <v>273</v>
      </c>
      <c r="D310" s="5"/>
      <c r="E310" s="5"/>
      <c r="F310" s="5"/>
    </row>
    <row r="311" spans="1:6" ht="14">
      <c r="A311" s="6"/>
      <c r="B311" s="6"/>
      <c r="C311" s="129" t="s">
        <v>61</v>
      </c>
      <c r="D311" s="8">
        <f>D312+D313</f>
        <v>946551</v>
      </c>
      <c r="E311" s="43">
        <f t="shared" si="98" ref="E311:F311">E312+E313</f>
        <v>29977</v>
      </c>
      <c r="F311" s="43">
        <f t="shared" si="98"/>
        <v>976528</v>
      </c>
    </row>
    <row r="312" spans="3:6" ht="13">
      <c r="C312" s="163" t="s">
        <v>342</v>
      </c>
      <c r="D312" s="11">
        <v>946551</v>
      </c>
      <c r="E312" s="11">
        <v>0</v>
      </c>
      <c r="F312" s="11">
        <f t="shared" si="99" ref="F312:F313">D312+E312</f>
        <v>946551</v>
      </c>
    </row>
    <row r="313" spans="3:6" s="52" customFormat="1" ht="13">
      <c r="C313" s="160" t="s">
        <v>173</v>
      </c>
      <c r="D313" s="51">
        <v>0</v>
      </c>
      <c r="E313" s="51">
        <v>29977</v>
      </c>
      <c r="F313" s="51">
        <f t="shared" si="99"/>
        <v>29977</v>
      </c>
    </row>
    <row r="314" spans="1:6" ht="14">
      <c r="A314" s="6"/>
      <c r="B314" s="6"/>
      <c r="C314" s="6" t="s">
        <v>3</v>
      </c>
      <c r="D314" s="8">
        <f t="shared" si="100" ref="D314:F315">D315</f>
        <v>946551</v>
      </c>
      <c r="E314" s="8">
        <f t="shared" si="100"/>
        <v>29977</v>
      </c>
      <c r="F314" s="8">
        <f t="shared" si="100"/>
        <v>976528</v>
      </c>
    </row>
    <row r="315" spans="1:6" ht="14">
      <c r="A315" s="19"/>
      <c r="B315" s="19"/>
      <c r="C315" s="19" t="s">
        <v>2</v>
      </c>
      <c r="D315" s="42">
        <f t="shared" si="100"/>
        <v>946551</v>
      </c>
      <c r="E315" s="42">
        <f t="shared" si="100"/>
        <v>29977</v>
      </c>
      <c r="F315" s="42">
        <f t="shared" si="100"/>
        <v>976528</v>
      </c>
    </row>
    <row r="316" spans="3:6" ht="13">
      <c r="C316" s="10" t="s">
        <v>5</v>
      </c>
      <c r="D316" s="11">
        <v>946551</v>
      </c>
      <c r="E316" s="11">
        <v>29977</v>
      </c>
      <c r="F316" s="11">
        <f t="shared" si="101" ref="F316:F318">D316+E316</f>
        <v>976528</v>
      </c>
    </row>
    <row r="317" spans="3:6" ht="13">
      <c r="C317" s="57" t="s">
        <v>116</v>
      </c>
      <c r="D317" s="11">
        <v>35334</v>
      </c>
      <c r="E317" s="11">
        <v>0</v>
      </c>
      <c r="F317" s="11">
        <f t="shared" si="101"/>
        <v>35334</v>
      </c>
    </row>
    <row r="318" spans="3:6" ht="13">
      <c r="C318" s="63" t="s">
        <v>119</v>
      </c>
      <c r="D318" s="11">
        <v>28589</v>
      </c>
      <c r="E318" s="11">
        <v>0</v>
      </c>
      <c r="F318" s="11">
        <f t="shared" si="101"/>
        <v>28589</v>
      </c>
    </row>
    <row r="319" spans="1:6" s="17" customFormat="1" ht="10.5">
      <c r="A319" s="59"/>
      <c r="D319" s="18"/>
      <c r="E319" s="18"/>
      <c r="F319" s="18"/>
    </row>
    <row r="320" spans="1:6" ht="15">
      <c r="A320" s="4" t="s">
        <v>30</v>
      </c>
      <c r="B320" s="3" t="s">
        <v>110</v>
      </c>
      <c r="C320" s="4" t="s">
        <v>58</v>
      </c>
      <c r="D320" s="5"/>
      <c r="E320" s="5"/>
      <c r="F320" s="5"/>
    </row>
    <row r="321" spans="1:6" ht="14">
      <c r="A321" s="6"/>
      <c r="B321" s="6"/>
      <c r="C321" s="6" t="s">
        <v>61</v>
      </c>
      <c r="D321" s="8">
        <f>D322</f>
        <v>305048</v>
      </c>
      <c r="E321" s="8">
        <f t="shared" si="102" ref="E321:F321">E322</f>
        <v>0</v>
      </c>
      <c r="F321" s="8">
        <f t="shared" si="102"/>
        <v>305048</v>
      </c>
    </row>
    <row r="322" spans="3:6" ht="13">
      <c r="C322" s="163" t="s">
        <v>342</v>
      </c>
      <c r="D322" s="11">
        <v>305048</v>
      </c>
      <c r="E322" s="11"/>
      <c r="F322" s="11">
        <f t="shared" si="103" ref="F322">D322+E322</f>
        <v>305048</v>
      </c>
    </row>
    <row r="323" spans="1:6" ht="14">
      <c r="A323" s="6"/>
      <c r="B323" s="6"/>
      <c r="C323" s="6" t="s">
        <v>3</v>
      </c>
      <c r="D323" s="8">
        <f t="shared" si="104" ref="D323:F324">D324</f>
        <v>305048</v>
      </c>
      <c r="E323" s="8">
        <f t="shared" si="104"/>
        <v>0</v>
      </c>
      <c r="F323" s="8">
        <f t="shared" si="104"/>
        <v>305048</v>
      </c>
    </row>
    <row r="324" spans="1:6" ht="14">
      <c r="A324" s="19"/>
      <c r="B324" s="19"/>
      <c r="C324" s="19" t="s">
        <v>2</v>
      </c>
      <c r="D324" s="42">
        <f t="shared" si="104"/>
        <v>305048</v>
      </c>
      <c r="E324" s="42">
        <f t="shared" si="104"/>
        <v>0</v>
      </c>
      <c r="F324" s="42">
        <f t="shared" si="104"/>
        <v>305048</v>
      </c>
    </row>
    <row r="325" spans="3:6" ht="13">
      <c r="C325" s="10" t="s">
        <v>1</v>
      </c>
      <c r="D325" s="11">
        <v>305048</v>
      </c>
      <c r="E325" s="11"/>
      <c r="F325" s="11">
        <f t="shared" si="105" ref="F325">D325+E325</f>
        <v>305048</v>
      </c>
    </row>
    <row r="326" spans="1:6" s="17" customFormat="1" ht="10.5">
      <c r="A326" s="59"/>
      <c r="D326" s="18"/>
      <c r="E326" s="18"/>
      <c r="F326" s="18"/>
    </row>
    <row r="327" spans="1:6" ht="15">
      <c r="A327" s="4" t="s">
        <v>192</v>
      </c>
      <c r="B327" s="3" t="s">
        <v>193</v>
      </c>
      <c r="C327" s="4" t="s">
        <v>258</v>
      </c>
      <c r="D327" s="5"/>
      <c r="E327" s="5"/>
      <c r="F327" s="5"/>
    </row>
    <row r="328" spans="1:6" ht="15">
      <c r="A328" s="4"/>
      <c r="B328" s="3"/>
      <c r="C328" s="4" t="s">
        <v>259</v>
      </c>
      <c r="D328" s="5"/>
      <c r="E328" s="5"/>
      <c r="F328" s="5"/>
    </row>
    <row r="329" spans="1:6" ht="14">
      <c r="A329" s="6"/>
      <c r="B329" s="6"/>
      <c r="C329" s="6" t="s">
        <v>61</v>
      </c>
      <c r="D329" s="8">
        <f>D330</f>
        <v>80000</v>
      </c>
      <c r="E329" s="8">
        <f t="shared" si="106" ref="E329:F329">E330</f>
        <v>0</v>
      </c>
      <c r="F329" s="8">
        <f t="shared" si="106"/>
        <v>80000</v>
      </c>
    </row>
    <row r="330" spans="3:6" ht="13">
      <c r="C330" s="163" t="s">
        <v>342</v>
      </c>
      <c r="D330" s="11">
        <v>80000</v>
      </c>
      <c r="E330" s="11"/>
      <c r="F330" s="11">
        <f t="shared" si="107" ref="F330">D330+E330</f>
        <v>80000</v>
      </c>
    </row>
    <row r="331" spans="1:6" ht="14">
      <c r="A331" s="6"/>
      <c r="B331" s="6"/>
      <c r="C331" s="6" t="s">
        <v>3</v>
      </c>
      <c r="D331" s="8">
        <f t="shared" si="108" ref="D331:F332">D332</f>
        <v>80000</v>
      </c>
      <c r="E331" s="8">
        <f t="shared" si="108"/>
        <v>0</v>
      </c>
      <c r="F331" s="8">
        <f t="shared" si="108"/>
        <v>80000</v>
      </c>
    </row>
    <row r="332" spans="1:6" ht="14">
      <c r="A332" s="19"/>
      <c r="B332" s="19"/>
      <c r="C332" s="19" t="s">
        <v>2</v>
      </c>
      <c r="D332" s="42">
        <f t="shared" si="108"/>
        <v>80000</v>
      </c>
      <c r="E332" s="42">
        <f t="shared" si="108"/>
        <v>0</v>
      </c>
      <c r="F332" s="42">
        <f t="shared" si="108"/>
        <v>80000</v>
      </c>
    </row>
    <row r="333" spans="3:6" ht="13">
      <c r="C333" s="10" t="s">
        <v>88</v>
      </c>
      <c r="D333" s="11">
        <v>80000</v>
      </c>
      <c r="E333" s="11"/>
      <c r="F333" s="11">
        <f t="shared" si="109" ref="F333">D333+E333</f>
        <v>80000</v>
      </c>
    </row>
    <row r="334" spans="1:6" s="17" customFormat="1" ht="10.5">
      <c r="A334" s="59"/>
      <c r="D334" s="18"/>
      <c r="E334" s="18"/>
      <c r="F334" s="18"/>
    </row>
    <row r="335" spans="1:6" s="17" customFormat="1" ht="15">
      <c r="A335" s="4" t="s">
        <v>208</v>
      </c>
      <c r="B335" s="3" t="s">
        <v>104</v>
      </c>
      <c r="C335" s="4" t="s">
        <v>233</v>
      </c>
      <c r="D335" s="5"/>
      <c r="E335" s="5"/>
      <c r="F335" s="5"/>
    </row>
    <row r="336" spans="1:6" s="17" customFormat="1" ht="14">
      <c r="A336" s="6"/>
      <c r="B336" s="6"/>
      <c r="C336" s="6" t="s">
        <v>61</v>
      </c>
      <c r="D336" s="8">
        <f>D337</f>
        <v>1316307</v>
      </c>
      <c r="E336" s="8">
        <f t="shared" si="110" ref="E336:F336">E337</f>
        <v>0</v>
      </c>
      <c r="F336" s="8">
        <f t="shared" si="110"/>
        <v>1316307</v>
      </c>
    </row>
    <row r="337" spans="1:6" s="17" customFormat="1" ht="13">
      <c r="A337" s="10"/>
      <c r="B337" s="10"/>
      <c r="C337" s="163" t="s">
        <v>342</v>
      </c>
      <c r="D337" s="11">
        <v>1316307</v>
      </c>
      <c r="E337" s="11"/>
      <c r="F337" s="11">
        <f t="shared" si="111" ref="F337">D337+E337</f>
        <v>1316307</v>
      </c>
    </row>
    <row r="338" spans="1:6" s="17" customFormat="1" ht="14">
      <c r="A338" s="6"/>
      <c r="B338" s="6"/>
      <c r="C338" s="6" t="s">
        <v>3</v>
      </c>
      <c r="D338" s="8">
        <f>D339</f>
        <v>1316307</v>
      </c>
      <c r="E338" s="8">
        <f t="shared" si="112" ref="E338:F338">E339</f>
        <v>0</v>
      </c>
      <c r="F338" s="8">
        <f t="shared" si="112"/>
        <v>1316307</v>
      </c>
    </row>
    <row r="339" spans="1:6" ht="14">
      <c r="A339" s="19"/>
      <c r="B339" s="19"/>
      <c r="C339" s="19" t="s">
        <v>84</v>
      </c>
      <c r="D339" s="42">
        <v>1316307</v>
      </c>
      <c r="E339" s="42"/>
      <c r="F339" s="42">
        <f t="shared" si="113" ref="F339">D339+E339</f>
        <v>1316307</v>
      </c>
    </row>
    <row r="340" spans="1:6" s="17" customFormat="1" ht="10.5">
      <c r="A340" s="59"/>
      <c r="D340" s="18"/>
      <c r="E340" s="18"/>
      <c r="F340" s="18"/>
    </row>
    <row r="341" spans="1:6" ht="15">
      <c r="A341" s="4" t="s">
        <v>237</v>
      </c>
      <c r="B341" s="3" t="s">
        <v>104</v>
      </c>
      <c r="C341" s="4" t="s">
        <v>236</v>
      </c>
      <c r="D341" s="5"/>
      <c r="E341" s="5"/>
      <c r="F341" s="5"/>
    </row>
    <row r="342" spans="1:6" s="17" customFormat="1" ht="10.5">
      <c r="A342" s="59"/>
      <c r="B342" s="16"/>
      <c r="D342" s="18"/>
      <c r="E342" s="18"/>
      <c r="F342" s="18"/>
    </row>
    <row r="343" spans="1:6" ht="14">
      <c r="A343" s="6"/>
      <c r="B343" s="6"/>
      <c r="C343" s="6" t="s">
        <v>61</v>
      </c>
      <c r="D343" s="8">
        <f>D344</f>
        <v>330000</v>
      </c>
      <c r="E343" s="169">
        <f t="shared" si="114" ref="E343:F343">E344</f>
        <v>0</v>
      </c>
      <c r="F343" s="8">
        <f t="shared" si="114"/>
        <v>330000</v>
      </c>
    </row>
    <row r="344" spans="3:6" ht="13">
      <c r="C344" s="163" t="s">
        <v>342</v>
      </c>
      <c r="D344" s="11">
        <v>330000</v>
      </c>
      <c r="E344" s="125">
        <v>0</v>
      </c>
      <c r="F344" s="11">
        <f t="shared" si="115" ref="F344">D344+E344</f>
        <v>330000</v>
      </c>
    </row>
    <row r="345" spans="1:6" s="59" customFormat="1" ht="14">
      <c r="A345" s="6"/>
      <c r="B345" s="69"/>
      <c r="C345" s="6" t="s">
        <v>3</v>
      </c>
      <c r="D345" s="43">
        <f>D346+D351</f>
        <v>330000</v>
      </c>
      <c r="E345" s="169">
        <f t="shared" si="116" ref="E345:F345">E346+E351</f>
        <v>0</v>
      </c>
      <c r="F345" s="43">
        <f t="shared" si="116"/>
        <v>330000</v>
      </c>
    </row>
    <row r="346" spans="1:6" s="59" customFormat="1" ht="14">
      <c r="A346" s="19"/>
      <c r="B346" s="28"/>
      <c r="C346" s="19" t="s">
        <v>2</v>
      </c>
      <c r="D346" s="14">
        <f>D347+D350</f>
        <v>180000</v>
      </c>
      <c r="E346" s="142">
        <f t="shared" si="117" ref="E346:F346">E347+E350</f>
        <v>0</v>
      </c>
      <c r="F346" s="14">
        <f t="shared" si="117"/>
        <v>180000</v>
      </c>
    </row>
    <row r="347" spans="1:6" s="59" customFormat="1" ht="13">
      <c r="A347" s="10"/>
      <c r="B347" s="74"/>
      <c r="C347" s="52" t="s">
        <v>5</v>
      </c>
      <c r="D347" s="51">
        <v>30000</v>
      </c>
      <c r="E347" s="125">
        <v>0</v>
      </c>
      <c r="F347" s="11">
        <f t="shared" si="118" ref="F347:F351">D347+E347</f>
        <v>30000</v>
      </c>
    </row>
    <row r="348" spans="1:6" s="59" customFormat="1" ht="13">
      <c r="A348" s="52"/>
      <c r="B348" s="94"/>
      <c r="C348" s="161" t="s">
        <v>116</v>
      </c>
      <c r="D348" s="51">
        <v>0</v>
      </c>
      <c r="E348" s="125">
        <v>4000</v>
      </c>
      <c r="F348" s="51">
        <f t="shared" si="118"/>
        <v>4000</v>
      </c>
    </row>
    <row r="349" spans="1:6" s="59" customFormat="1" ht="13">
      <c r="A349" s="52"/>
      <c r="B349" s="94"/>
      <c r="C349" s="153" t="s">
        <v>119</v>
      </c>
      <c r="D349" s="51">
        <v>0</v>
      </c>
      <c r="E349" s="125">
        <v>3237</v>
      </c>
      <c r="F349" s="51">
        <f t="shared" si="118"/>
        <v>3237</v>
      </c>
    </row>
    <row r="350" spans="1:6" s="59" customFormat="1" ht="13">
      <c r="A350" s="10"/>
      <c r="B350" s="74"/>
      <c r="C350" s="160" t="s">
        <v>85</v>
      </c>
      <c r="D350" s="51">
        <v>150000</v>
      </c>
      <c r="E350" s="125"/>
      <c r="F350" s="11">
        <f t="shared" si="118"/>
        <v>150000</v>
      </c>
    </row>
    <row r="351" spans="1:6" s="59" customFormat="1" ht="14">
      <c r="A351" s="19"/>
      <c r="B351" s="28"/>
      <c r="C351" s="138" t="s">
        <v>84</v>
      </c>
      <c r="D351" s="14">
        <v>150000</v>
      </c>
      <c r="E351" s="142">
        <v>0</v>
      </c>
      <c r="F351" s="42">
        <f t="shared" si="118"/>
        <v>150000</v>
      </c>
    </row>
    <row r="352" spans="1:6" s="17" customFormat="1" ht="10.5">
      <c r="A352" s="59"/>
      <c r="D352" s="18"/>
      <c r="E352" s="141"/>
      <c r="F352" s="18"/>
    </row>
    <row r="353" spans="1:6" ht="15">
      <c r="A353" s="4" t="s">
        <v>62</v>
      </c>
      <c r="B353" s="3" t="s">
        <v>106</v>
      </c>
      <c r="C353" s="4" t="s">
        <v>190</v>
      </c>
      <c r="D353" s="5"/>
      <c r="E353" s="143"/>
      <c r="F353" s="5"/>
    </row>
    <row r="354" spans="1:6" ht="14">
      <c r="A354" s="6"/>
      <c r="B354" s="6"/>
      <c r="C354" s="6" t="s">
        <v>61</v>
      </c>
      <c r="D354" s="8">
        <f>D355</f>
        <v>97154</v>
      </c>
      <c r="E354" s="8">
        <f t="shared" si="119" ref="E354:F354">E355</f>
        <v>0</v>
      </c>
      <c r="F354" s="8">
        <f t="shared" si="119"/>
        <v>97154</v>
      </c>
    </row>
    <row r="355" spans="3:6" ht="13">
      <c r="C355" s="163" t="s">
        <v>342</v>
      </c>
      <c r="D355" s="11">
        <v>97154</v>
      </c>
      <c r="E355" s="11"/>
      <c r="F355" s="11">
        <f t="shared" si="120" ref="F355">D355+E355</f>
        <v>97154</v>
      </c>
    </row>
    <row r="356" spans="1:6" ht="14">
      <c r="A356" s="6"/>
      <c r="B356" s="6"/>
      <c r="C356" s="6" t="s">
        <v>3</v>
      </c>
      <c r="D356" s="8">
        <f t="shared" si="121" ref="D356:F357">D357</f>
        <v>97154</v>
      </c>
      <c r="E356" s="8">
        <f t="shared" si="121"/>
        <v>0</v>
      </c>
      <c r="F356" s="8">
        <f t="shared" si="121"/>
        <v>97154</v>
      </c>
    </row>
    <row r="357" spans="1:6" ht="14">
      <c r="A357" s="19"/>
      <c r="B357" s="19"/>
      <c r="C357" s="19" t="s">
        <v>2</v>
      </c>
      <c r="D357" s="42">
        <f t="shared" si="121"/>
        <v>97154</v>
      </c>
      <c r="E357" s="42">
        <f t="shared" si="121"/>
        <v>0</v>
      </c>
      <c r="F357" s="42">
        <f t="shared" si="121"/>
        <v>97154</v>
      </c>
    </row>
    <row r="358" spans="3:6" ht="13">
      <c r="C358" s="10" t="s">
        <v>5</v>
      </c>
      <c r="D358" s="11">
        <v>97154</v>
      </c>
      <c r="E358" s="11"/>
      <c r="F358" s="11">
        <f t="shared" si="122" ref="F358:F360">D358+E358</f>
        <v>97154</v>
      </c>
    </row>
    <row r="359" spans="3:6" ht="13">
      <c r="C359" s="57" t="s">
        <v>116</v>
      </c>
      <c r="D359" s="11">
        <v>85302</v>
      </c>
      <c r="E359" s="11"/>
      <c r="F359" s="11">
        <f t="shared" si="122"/>
        <v>85302</v>
      </c>
    </row>
    <row r="360" spans="3:6" ht="13">
      <c r="C360" s="63" t="s">
        <v>119</v>
      </c>
      <c r="D360" s="11">
        <v>66612</v>
      </c>
      <c r="E360" s="11"/>
      <c r="F360" s="11">
        <f t="shared" si="122"/>
        <v>66612</v>
      </c>
    </row>
    <row r="361" spans="1:6" s="17" customFormat="1" ht="10.5">
      <c r="A361" s="59"/>
      <c r="D361" s="18"/>
      <c r="E361" s="18"/>
      <c r="F361" s="18"/>
    </row>
    <row r="362" spans="1:6" ht="15">
      <c r="A362" s="4" t="s">
        <v>64</v>
      </c>
      <c r="B362" s="3"/>
      <c r="C362" s="4" t="s">
        <v>65</v>
      </c>
      <c r="D362" s="5"/>
      <c r="E362" s="5"/>
      <c r="F362" s="5"/>
    </row>
    <row r="363" spans="2:6" s="17" customFormat="1" ht="10.5">
      <c r="B363" s="16"/>
      <c r="D363" s="18"/>
      <c r="E363" s="18"/>
      <c r="F363" s="18"/>
    </row>
    <row r="364" spans="1:6" ht="14">
      <c r="A364" s="6"/>
      <c r="B364" s="6"/>
      <c r="C364" s="6" t="s">
        <v>61</v>
      </c>
      <c r="D364" s="8">
        <f>D365+D366</f>
        <v>86386897</v>
      </c>
      <c r="E364" s="43">
        <f t="shared" si="123" ref="E364:F364">E365+E366</f>
        <v>-7650504</v>
      </c>
      <c r="F364" s="43">
        <f t="shared" si="123"/>
        <v>78736393</v>
      </c>
    </row>
    <row r="365" spans="3:6" ht="13">
      <c r="C365" s="163" t="s">
        <v>342</v>
      </c>
      <c r="D365" s="11">
        <v>86386897</v>
      </c>
      <c r="E365" s="11">
        <v>-7784490</v>
      </c>
      <c r="F365" s="11">
        <f t="shared" si="124" ref="F365:F366">D365+E365</f>
        <v>78602407</v>
      </c>
    </row>
    <row r="366" spans="3:6" s="52" customFormat="1" ht="13">
      <c r="C366" s="52" t="s">
        <v>173</v>
      </c>
      <c r="D366" s="51">
        <v>0</v>
      </c>
      <c r="E366" s="51">
        <v>133986</v>
      </c>
      <c r="F366" s="51">
        <f t="shared" si="124"/>
        <v>133986</v>
      </c>
    </row>
    <row r="367" spans="1:6" ht="14">
      <c r="A367" s="6"/>
      <c r="B367" s="6"/>
      <c r="C367" s="6" t="s">
        <v>3</v>
      </c>
      <c r="D367" s="8">
        <f>D368+D369</f>
        <v>86386897</v>
      </c>
      <c r="E367" s="43">
        <f t="shared" si="125" ref="E367:F367">E368+E369</f>
        <v>-7650504</v>
      </c>
      <c r="F367" s="43">
        <f t="shared" si="125"/>
        <v>78736393</v>
      </c>
    </row>
    <row r="368" spans="1:6" ht="14">
      <c r="A368" s="19"/>
      <c r="B368" s="19"/>
      <c r="C368" s="19" t="s">
        <v>84</v>
      </c>
      <c r="D368" s="42">
        <v>86386897</v>
      </c>
      <c r="E368" s="42">
        <v>-10867065</v>
      </c>
      <c r="F368" s="42">
        <f t="shared" si="126" ref="F368:F369">D368+E368</f>
        <v>75519832</v>
      </c>
    </row>
    <row r="369" spans="1:6" s="52" customFormat="1" ht="14">
      <c r="A369" s="19"/>
      <c r="B369" s="19"/>
      <c r="C369" s="138" t="s">
        <v>338</v>
      </c>
      <c r="D369" s="42">
        <v>0</v>
      </c>
      <c r="E369" s="42">
        <v>3216561</v>
      </c>
      <c r="F369" s="42">
        <f t="shared" si="126"/>
        <v>3216561</v>
      </c>
    </row>
    <row r="370" spans="1:6" s="17" customFormat="1" ht="10.5">
      <c r="A370" s="59"/>
      <c r="D370" s="18"/>
      <c r="E370" s="18"/>
      <c r="F370" s="18"/>
    </row>
    <row r="371" spans="4:6" s="59" customFormat="1" ht="10.5">
      <c r="D371" s="60"/>
      <c r="E371" s="60"/>
      <c r="F371" s="60"/>
    </row>
    <row r="372" spans="1:6" ht="15">
      <c r="A372" s="4" t="s">
        <v>49</v>
      </c>
      <c r="B372" s="3" t="s">
        <v>164</v>
      </c>
      <c r="C372" s="4" t="s">
        <v>260</v>
      </c>
      <c r="D372" s="5"/>
      <c r="E372" s="5"/>
      <c r="F372" s="5"/>
    </row>
    <row r="373" spans="1:6" ht="15">
      <c r="A373" s="4"/>
      <c r="B373" s="3"/>
      <c r="C373" s="4" t="s">
        <v>261</v>
      </c>
      <c r="D373" s="5"/>
      <c r="E373" s="5"/>
      <c r="F373" s="5"/>
    </row>
    <row r="374" spans="1:6" ht="15">
      <c r="A374" s="4"/>
      <c r="B374" s="3"/>
      <c r="C374" s="4" t="s">
        <v>262</v>
      </c>
      <c r="D374" s="5"/>
      <c r="E374" s="5"/>
      <c r="F374" s="5"/>
    </row>
    <row r="375" spans="1:6" ht="14">
      <c r="A375" s="6"/>
      <c r="B375" s="6"/>
      <c r="C375" s="6" t="s">
        <v>61</v>
      </c>
      <c r="D375" s="8">
        <f>D376</f>
        <v>4034060</v>
      </c>
      <c r="E375" s="8">
        <f t="shared" si="127" ref="E375:F375">E376</f>
        <v>0</v>
      </c>
      <c r="F375" s="8">
        <f t="shared" si="127"/>
        <v>4034060</v>
      </c>
    </row>
    <row r="376" spans="3:6" ht="13">
      <c r="C376" s="163" t="s">
        <v>342</v>
      </c>
      <c r="D376" s="11">
        <v>4034060</v>
      </c>
      <c r="E376" s="11"/>
      <c r="F376" s="11">
        <f t="shared" si="128" ref="F376">D376+E376</f>
        <v>4034060</v>
      </c>
    </row>
    <row r="377" spans="1:6" ht="14">
      <c r="A377" s="6"/>
      <c r="B377" s="6"/>
      <c r="C377" s="6" t="s">
        <v>3</v>
      </c>
      <c r="D377" s="8">
        <f>D378</f>
        <v>4034060</v>
      </c>
      <c r="E377" s="8">
        <f t="shared" si="129" ref="E377:F377">E378</f>
        <v>0</v>
      </c>
      <c r="F377" s="8">
        <f t="shared" si="129"/>
        <v>4034060</v>
      </c>
    </row>
    <row r="378" spans="1:6" ht="14">
      <c r="A378" s="28"/>
      <c r="B378" s="19"/>
      <c r="C378" s="19" t="s">
        <v>84</v>
      </c>
      <c r="D378" s="42">
        <v>4034060</v>
      </c>
      <c r="E378" s="42"/>
      <c r="F378" s="42">
        <f t="shared" si="130" ref="F378">D378+E378</f>
        <v>4034060</v>
      </c>
    </row>
    <row r="379" spans="1:6" s="17" customFormat="1" ht="10.5">
      <c r="A379" s="59"/>
      <c r="D379" s="18"/>
      <c r="E379" s="18"/>
      <c r="F379" s="18"/>
    </row>
    <row r="380" spans="1:6" ht="15">
      <c r="A380" s="4" t="s">
        <v>54</v>
      </c>
      <c r="B380" s="3" t="s">
        <v>104</v>
      </c>
      <c r="C380" s="4" t="s">
        <v>296</v>
      </c>
      <c r="D380" s="5"/>
      <c r="E380" s="5"/>
      <c r="F380" s="5"/>
    </row>
    <row r="381" spans="1:6" ht="14">
      <c r="A381" s="6"/>
      <c r="B381" s="6"/>
      <c r="C381" s="6" t="s">
        <v>61</v>
      </c>
      <c r="D381" s="8">
        <f>D382</f>
        <v>250000</v>
      </c>
      <c r="E381" s="8">
        <f t="shared" si="131" ref="E381:F381">E382</f>
        <v>0</v>
      </c>
      <c r="F381" s="8">
        <f t="shared" si="131"/>
        <v>250000</v>
      </c>
    </row>
    <row r="382" spans="3:6" ht="13">
      <c r="C382" s="163" t="s">
        <v>342</v>
      </c>
      <c r="D382" s="11">
        <v>250000</v>
      </c>
      <c r="E382" s="124"/>
      <c r="F382" s="11">
        <f t="shared" si="132" ref="F382">D382+E382</f>
        <v>250000</v>
      </c>
    </row>
    <row r="383" spans="1:6" ht="14">
      <c r="A383" s="6"/>
      <c r="B383" s="6"/>
      <c r="C383" s="6" t="s">
        <v>3</v>
      </c>
      <c r="D383" s="8">
        <f>D384</f>
        <v>250000</v>
      </c>
      <c r="E383" s="8">
        <f t="shared" si="133" ref="E383:F384">E384</f>
        <v>0</v>
      </c>
      <c r="F383" s="8">
        <f t="shared" si="133"/>
        <v>250000</v>
      </c>
    </row>
    <row r="384" spans="1:6" ht="14">
      <c r="A384" s="19"/>
      <c r="B384" s="19"/>
      <c r="C384" s="19" t="s">
        <v>2</v>
      </c>
      <c r="D384" s="42">
        <f>D385</f>
        <v>250000</v>
      </c>
      <c r="E384" s="42">
        <f t="shared" si="133"/>
        <v>0</v>
      </c>
      <c r="F384" s="42">
        <f t="shared" si="133"/>
        <v>250000</v>
      </c>
    </row>
    <row r="385" spans="3:6" ht="13">
      <c r="C385" s="10" t="s">
        <v>1</v>
      </c>
      <c r="D385" s="11">
        <v>250000</v>
      </c>
      <c r="E385" s="11"/>
      <c r="F385" s="11">
        <f t="shared" si="134" ref="F385">D385+E385</f>
        <v>250000</v>
      </c>
    </row>
    <row r="386" spans="1:6" s="17" customFormat="1" ht="10.5">
      <c r="A386" s="59"/>
      <c r="D386" s="18"/>
      <c r="E386" s="18"/>
      <c r="F386" s="18"/>
    </row>
    <row r="387" spans="1:6" s="4" customFormat="1" ht="15">
      <c r="A387" s="4" t="s">
        <v>66</v>
      </c>
      <c r="B387" s="80"/>
      <c r="C387" s="4" t="s">
        <v>375</v>
      </c>
      <c r="D387" s="5"/>
      <c r="E387" s="5"/>
      <c r="F387" s="5"/>
    </row>
    <row r="388" spans="2:6" s="89" customFormat="1" ht="15">
      <c r="B388" s="80"/>
      <c r="C388" s="89" t="s">
        <v>376</v>
      </c>
      <c r="D388" s="93"/>
      <c r="E388" s="93"/>
      <c r="F388" s="93"/>
    </row>
    <row r="389" spans="3:6" s="6" customFormat="1" ht="14">
      <c r="C389" s="6" t="s">
        <v>61</v>
      </c>
      <c r="D389" s="8">
        <f>SUM(D390:D394)</f>
        <v>117595103</v>
      </c>
      <c r="E389" s="43">
        <f t="shared" si="135" ref="E389:F389">SUM(E390:E394)</f>
        <v>-437031</v>
      </c>
      <c r="F389" s="43">
        <f t="shared" si="135"/>
        <v>117158072</v>
      </c>
    </row>
    <row r="390" spans="3:6" ht="13">
      <c r="C390" s="163" t="s">
        <v>342</v>
      </c>
      <c r="D390" s="11">
        <v>53801229</v>
      </c>
      <c r="E390" s="11">
        <v>-2568474</v>
      </c>
      <c r="F390" s="11">
        <f t="shared" si="136" ref="F390:F394">D390+E390</f>
        <v>51232755</v>
      </c>
    </row>
    <row r="391" spans="1:6" s="52" customFormat="1" ht="13">
      <c r="A391" s="10"/>
      <c r="C391" s="52" t="s">
        <v>173</v>
      </c>
      <c r="D391" s="51">
        <v>60767695</v>
      </c>
      <c r="E391" s="51">
        <v>1460969</v>
      </c>
      <c r="F391" s="11">
        <f t="shared" si="136"/>
        <v>62228664</v>
      </c>
    </row>
    <row r="392" spans="3:6" ht="13">
      <c r="C392" s="10" t="s">
        <v>117</v>
      </c>
      <c r="D392" s="11">
        <v>3010444</v>
      </c>
      <c r="E392" s="11">
        <v>547682</v>
      </c>
      <c r="F392" s="11">
        <f t="shared" si="136"/>
        <v>3558126</v>
      </c>
    </row>
    <row r="393" spans="3:6" ht="13">
      <c r="C393" s="10" t="s">
        <v>195</v>
      </c>
      <c r="D393" s="51">
        <v>15735</v>
      </c>
      <c r="E393" s="51">
        <v>0</v>
      </c>
      <c r="F393" s="11">
        <f t="shared" si="136"/>
        <v>15735</v>
      </c>
    </row>
    <row r="394" spans="3:6" s="52" customFormat="1" ht="13">
      <c r="C394" s="188" t="s">
        <v>404</v>
      </c>
      <c r="D394" s="125">
        <v>0</v>
      </c>
      <c r="E394" s="125">
        <v>122792</v>
      </c>
      <c r="F394" s="125">
        <f t="shared" si="136"/>
        <v>122792</v>
      </c>
    </row>
    <row r="395" spans="3:6" s="52" customFormat="1" ht="13">
      <c r="C395" s="189" t="s">
        <v>343</v>
      </c>
      <c r="D395" s="125"/>
      <c r="E395" s="125"/>
      <c r="F395" s="125"/>
    </row>
    <row r="396" spans="3:6" s="6" customFormat="1" ht="14">
      <c r="C396" s="6" t="s">
        <v>3</v>
      </c>
      <c r="D396" s="8">
        <f>D397+D404+D405</f>
        <v>117595103</v>
      </c>
      <c r="E396" s="43">
        <f t="shared" si="137" ref="E396:F396">E397+E404+E405</f>
        <v>-437031</v>
      </c>
      <c r="F396" s="43">
        <f t="shared" si="137"/>
        <v>117158072</v>
      </c>
    </row>
    <row r="397" spans="3:6" s="19" customFormat="1" ht="14">
      <c r="C397" s="19" t="s">
        <v>2</v>
      </c>
      <c r="D397" s="42">
        <f>D398+D403+D401+D402</f>
        <v>11469374</v>
      </c>
      <c r="E397" s="42">
        <f t="shared" si="138" ref="E397:F397">E398+E403+E401+E402</f>
        <v>-899421</v>
      </c>
      <c r="F397" s="42">
        <f t="shared" si="138"/>
        <v>10569953</v>
      </c>
    </row>
    <row r="398" spans="3:6" ht="13">
      <c r="C398" s="10" t="s">
        <v>5</v>
      </c>
      <c r="D398" s="11">
        <v>9741888</v>
      </c>
      <c r="E398" s="11">
        <v>-941472</v>
      </c>
      <c r="F398" s="11">
        <f t="shared" si="139" ref="F398:F405">D398+E398</f>
        <v>8800416</v>
      </c>
    </row>
    <row r="399" spans="3:6" ht="13">
      <c r="C399" s="57" t="s">
        <v>116</v>
      </c>
      <c r="D399" s="11">
        <v>5408754</v>
      </c>
      <c r="E399" s="11">
        <v>-706309</v>
      </c>
      <c r="F399" s="11">
        <f t="shared" si="139"/>
        <v>4702445</v>
      </c>
    </row>
    <row r="400" spans="3:6" ht="13">
      <c r="C400" s="63" t="s">
        <v>119</v>
      </c>
      <c r="D400" s="11">
        <v>4379911</v>
      </c>
      <c r="E400" s="11">
        <v>-571494</v>
      </c>
      <c r="F400" s="11">
        <f t="shared" si="139"/>
        <v>3808417</v>
      </c>
    </row>
    <row r="401" spans="1:6" s="59" customFormat="1" ht="13">
      <c r="A401" s="10"/>
      <c r="B401" s="74"/>
      <c r="C401" s="68" t="s">
        <v>85</v>
      </c>
      <c r="D401" s="51">
        <v>25179</v>
      </c>
      <c r="E401" s="51">
        <v>-17299</v>
      </c>
      <c r="F401" s="11">
        <f t="shared" si="139"/>
        <v>7880</v>
      </c>
    </row>
    <row r="402" spans="1:6" s="59" customFormat="1" ht="13">
      <c r="A402" s="10"/>
      <c r="B402" s="74"/>
      <c r="C402" s="10" t="s">
        <v>88</v>
      </c>
      <c r="D402" s="51">
        <v>115500</v>
      </c>
      <c r="E402" s="51">
        <v>0</v>
      </c>
      <c r="F402" s="11">
        <f t="shared" si="139"/>
        <v>115500</v>
      </c>
    </row>
    <row r="403" spans="3:6" ht="13">
      <c r="C403" s="10" t="s">
        <v>196</v>
      </c>
      <c r="D403" s="11">
        <v>1586807</v>
      </c>
      <c r="E403" s="11">
        <v>59350</v>
      </c>
      <c r="F403" s="11">
        <f t="shared" si="139"/>
        <v>1646157</v>
      </c>
    </row>
    <row r="404" spans="3:6" s="19" customFormat="1" ht="14">
      <c r="C404" s="19" t="s">
        <v>84</v>
      </c>
      <c r="D404" s="42">
        <v>106125729</v>
      </c>
      <c r="E404" s="42">
        <v>-20109926</v>
      </c>
      <c r="F404" s="42">
        <f t="shared" si="139"/>
        <v>86015803</v>
      </c>
    </row>
    <row r="405" spans="3:6" s="19" customFormat="1" ht="14">
      <c r="C405" s="19" t="s">
        <v>338</v>
      </c>
      <c r="D405" s="142">
        <v>0</v>
      </c>
      <c r="E405" s="142">
        <v>20572316</v>
      </c>
      <c r="F405" s="142">
        <f t="shared" si="139"/>
        <v>20572316</v>
      </c>
    </row>
    <row r="406" spans="4:6" s="59" customFormat="1" ht="10.5">
      <c r="D406" s="60"/>
      <c r="E406" s="60"/>
      <c r="F406" s="60"/>
    </row>
    <row r="407" spans="4:6" s="59" customFormat="1" ht="10.5">
      <c r="D407" s="60"/>
      <c r="E407" s="60"/>
      <c r="F407" s="60"/>
    </row>
    <row r="408" spans="1:6" s="19" customFormat="1" ht="17.5">
      <c r="A408" s="21"/>
      <c r="B408" s="21"/>
      <c r="C408" s="184" t="s">
        <v>331</v>
      </c>
      <c r="D408" s="61"/>
      <c r="E408" s="61"/>
      <c r="F408" s="61"/>
    </row>
    <row r="409" spans="1:6" s="19" customFormat="1" ht="17.5">
      <c r="A409" s="21"/>
      <c r="B409" s="21"/>
      <c r="C409" s="184" t="s">
        <v>332</v>
      </c>
      <c r="D409" s="61"/>
      <c r="E409" s="61"/>
      <c r="F409" s="61"/>
    </row>
    <row r="410" spans="2:6" s="59" customFormat="1" ht="10.5">
      <c r="B410" s="62"/>
      <c r="C410" s="62"/>
      <c r="D410" s="60"/>
      <c r="E410" s="60"/>
      <c r="F410" s="60"/>
    </row>
    <row r="411" spans="1:6" ht="15">
      <c r="A411" s="4"/>
      <c r="B411" s="4"/>
      <c r="C411" s="6" t="s">
        <v>61</v>
      </c>
      <c r="D411" s="8">
        <f>SUM(D412:D413)</f>
        <v>11317264</v>
      </c>
      <c r="E411" s="8">
        <f t="shared" si="140" ref="E411:F411">SUM(E412:E413)</f>
        <v>275162</v>
      </c>
      <c r="F411" s="8">
        <f t="shared" si="140"/>
        <v>11592426</v>
      </c>
    </row>
    <row r="412" spans="1:6" ht="14">
      <c r="A412" s="6"/>
      <c r="C412" s="163" t="s">
        <v>342</v>
      </c>
      <c r="D412" s="11">
        <f>D425+D437</f>
        <v>9316413</v>
      </c>
      <c r="E412" s="11">
        <f>E425+E437</f>
        <v>44419</v>
      </c>
      <c r="F412" s="11">
        <f>F425+F437</f>
        <v>9360832</v>
      </c>
    </row>
    <row r="413" spans="1:6" ht="14">
      <c r="A413" s="6"/>
      <c r="C413" s="10" t="s">
        <v>117</v>
      </c>
      <c r="D413" s="11">
        <f>D426</f>
        <v>2000851</v>
      </c>
      <c r="E413" s="11">
        <f t="shared" si="141" ref="E413:F413">E426</f>
        <v>230743</v>
      </c>
      <c r="F413" s="11">
        <f t="shared" si="141"/>
        <v>2231594</v>
      </c>
    </row>
    <row r="414" spans="1:6" ht="15">
      <c r="A414" s="4"/>
      <c r="B414" s="4"/>
      <c r="C414" s="6" t="s">
        <v>3</v>
      </c>
      <c r="D414" s="8">
        <f>D415+D420</f>
        <v>11317264</v>
      </c>
      <c r="E414" s="8">
        <f t="shared" si="142" ref="E414:F414">E415+E420</f>
        <v>275162</v>
      </c>
      <c r="F414" s="8">
        <f t="shared" si="142"/>
        <v>11592426</v>
      </c>
    </row>
    <row r="415" spans="1:6" ht="14">
      <c r="A415" s="19"/>
      <c r="B415" s="12"/>
      <c r="C415" s="12" t="s">
        <v>2</v>
      </c>
      <c r="D415" s="14">
        <f>D416+D419</f>
        <v>11092234</v>
      </c>
      <c r="E415" s="14">
        <f t="shared" si="143" ref="E415:F415">E416+E419</f>
        <v>273662</v>
      </c>
      <c r="F415" s="14">
        <f t="shared" si="143"/>
        <v>11365896</v>
      </c>
    </row>
    <row r="416" spans="1:6" ht="14">
      <c r="A416" s="6"/>
      <c r="C416" s="10" t="s">
        <v>5</v>
      </c>
      <c r="D416" s="11">
        <f>D429</f>
        <v>11047634</v>
      </c>
      <c r="E416" s="11">
        <f t="shared" si="144" ref="E416:F416">E429</f>
        <v>273662</v>
      </c>
      <c r="F416" s="11">
        <f t="shared" si="144"/>
        <v>11321296</v>
      </c>
    </row>
    <row r="417" spans="1:6" ht="14">
      <c r="A417" s="6"/>
      <c r="C417" s="57" t="s">
        <v>116</v>
      </c>
      <c r="D417" s="11">
        <f t="shared" si="145" ref="D417:F419">D430</f>
        <v>8689379</v>
      </c>
      <c r="E417" s="11">
        <f t="shared" si="145"/>
        <v>230743</v>
      </c>
      <c r="F417" s="11">
        <f t="shared" si="145"/>
        <v>8920122</v>
      </c>
    </row>
    <row r="418" spans="1:6" ht="14">
      <c r="A418" s="6"/>
      <c r="C418" s="63" t="s">
        <v>119</v>
      </c>
      <c r="D418" s="11">
        <f t="shared" si="145"/>
        <v>6769575</v>
      </c>
      <c r="E418" s="11">
        <f t="shared" si="145"/>
        <v>186700</v>
      </c>
      <c r="F418" s="11">
        <f t="shared" si="145"/>
        <v>6956275</v>
      </c>
    </row>
    <row r="419" spans="3:6" ht="13">
      <c r="C419" s="10" t="s">
        <v>88</v>
      </c>
      <c r="D419" s="11">
        <f t="shared" si="145"/>
        <v>44600</v>
      </c>
      <c r="E419" s="11">
        <f t="shared" si="145"/>
        <v>0</v>
      </c>
      <c r="F419" s="11">
        <f t="shared" si="145"/>
        <v>44600</v>
      </c>
    </row>
    <row r="420" spans="1:6" ht="14">
      <c r="A420" s="19"/>
      <c r="B420" s="12"/>
      <c r="C420" s="12" t="s">
        <v>84</v>
      </c>
      <c r="D420" s="42">
        <f>D433+D439</f>
        <v>225030</v>
      </c>
      <c r="E420" s="42">
        <f>E433+E439</f>
        <v>1500</v>
      </c>
      <c r="F420" s="42">
        <f>F433+F439</f>
        <v>226530</v>
      </c>
    </row>
    <row r="421" spans="4:6" s="59" customFormat="1" ht="10.5">
      <c r="D421" s="60"/>
      <c r="E421" s="60"/>
      <c r="F421" s="60"/>
    </row>
    <row r="422" spans="1:6" ht="15">
      <c r="A422" s="4" t="s">
        <v>24</v>
      </c>
      <c r="B422" s="3" t="s">
        <v>234</v>
      </c>
      <c r="C422" s="4" t="s">
        <v>388</v>
      </c>
      <c r="D422" s="5"/>
      <c r="E422" s="5"/>
      <c r="F422" s="5"/>
    </row>
    <row r="423" spans="1:6" ht="15">
      <c r="A423" s="4"/>
      <c r="B423" s="3"/>
      <c r="C423" s="4" t="s">
        <v>332</v>
      </c>
      <c r="D423" s="5"/>
      <c r="E423" s="5"/>
      <c r="F423" s="5"/>
    </row>
    <row r="424" spans="1:6" ht="15">
      <c r="A424" s="4"/>
      <c r="B424" s="4"/>
      <c r="C424" s="6" t="s">
        <v>61</v>
      </c>
      <c r="D424" s="8">
        <f>SUM(D425:D426)</f>
        <v>11227264</v>
      </c>
      <c r="E424" s="8">
        <f t="shared" si="146" ref="E424:F424">SUM(E425:E426)</f>
        <v>273662</v>
      </c>
      <c r="F424" s="8">
        <f t="shared" si="146"/>
        <v>11500926</v>
      </c>
    </row>
    <row r="425" spans="1:6" ht="14">
      <c r="A425" s="6"/>
      <c r="C425" s="163" t="s">
        <v>342</v>
      </c>
      <c r="D425" s="11">
        <v>9226413</v>
      </c>
      <c r="E425" s="11">
        <v>42919</v>
      </c>
      <c r="F425" s="11">
        <f t="shared" si="147" ref="F425:F426">D425+E425</f>
        <v>9269332</v>
      </c>
    </row>
    <row r="426" spans="1:6" ht="14">
      <c r="A426" s="6"/>
      <c r="C426" s="10" t="s">
        <v>117</v>
      </c>
      <c r="D426" s="11">
        <v>2000851</v>
      </c>
      <c r="E426" s="11">
        <v>230743</v>
      </c>
      <c r="F426" s="11">
        <f t="shared" si="147"/>
        <v>2231594</v>
      </c>
    </row>
    <row r="427" spans="1:6" ht="15">
      <c r="A427" s="4"/>
      <c r="B427" s="4"/>
      <c r="C427" s="6" t="s">
        <v>3</v>
      </c>
      <c r="D427" s="8">
        <f>D428+D433</f>
        <v>11227264</v>
      </c>
      <c r="E427" s="8">
        <f t="shared" si="148" ref="E427:F427">E428+E433</f>
        <v>273662</v>
      </c>
      <c r="F427" s="8">
        <f t="shared" si="148"/>
        <v>11500926</v>
      </c>
    </row>
    <row r="428" spans="1:6" ht="14">
      <c r="A428" s="19"/>
      <c r="B428" s="12"/>
      <c r="C428" s="12" t="s">
        <v>2</v>
      </c>
      <c r="D428" s="14">
        <f>D429+D432</f>
        <v>11092234</v>
      </c>
      <c r="E428" s="14">
        <f t="shared" si="149" ref="E428:F428">E429+E432</f>
        <v>273662</v>
      </c>
      <c r="F428" s="14">
        <f t="shared" si="149"/>
        <v>11365896</v>
      </c>
    </row>
    <row r="429" spans="1:6" ht="14">
      <c r="A429" s="6"/>
      <c r="C429" s="10" t="s">
        <v>5</v>
      </c>
      <c r="D429" s="11">
        <v>11047634</v>
      </c>
      <c r="E429" s="11">
        <v>273662</v>
      </c>
      <c r="F429" s="11">
        <f t="shared" si="150" ref="F429:F433">D429+E429</f>
        <v>11321296</v>
      </c>
    </row>
    <row r="430" spans="1:6" ht="14">
      <c r="A430" s="6"/>
      <c r="C430" s="57" t="s">
        <v>116</v>
      </c>
      <c r="D430" s="11">
        <v>8689379</v>
      </c>
      <c r="E430" s="11">
        <v>230743</v>
      </c>
      <c r="F430" s="11">
        <f t="shared" si="150"/>
        <v>8920122</v>
      </c>
    </row>
    <row r="431" spans="1:6" ht="14">
      <c r="A431" s="6"/>
      <c r="C431" s="63" t="s">
        <v>119</v>
      </c>
      <c r="D431" s="11">
        <v>6769575</v>
      </c>
      <c r="E431" s="11">
        <v>186700</v>
      </c>
      <c r="F431" s="11">
        <f t="shared" si="150"/>
        <v>6956275</v>
      </c>
    </row>
    <row r="432" spans="3:6" ht="13">
      <c r="C432" s="10" t="s">
        <v>88</v>
      </c>
      <c r="D432" s="51">
        <v>44600</v>
      </c>
      <c r="E432" s="51">
        <v>0</v>
      </c>
      <c r="F432" s="11">
        <f t="shared" si="150"/>
        <v>44600</v>
      </c>
    </row>
    <row r="433" spans="1:6" ht="14">
      <c r="A433" s="19"/>
      <c r="B433" s="12"/>
      <c r="C433" s="12" t="s">
        <v>84</v>
      </c>
      <c r="D433" s="14">
        <v>135030</v>
      </c>
      <c r="E433" s="14">
        <v>0</v>
      </c>
      <c r="F433" s="42">
        <f t="shared" si="150"/>
        <v>135030</v>
      </c>
    </row>
    <row r="434" spans="4:6" s="59" customFormat="1" ht="10.5">
      <c r="D434" s="60"/>
      <c r="E434" s="60"/>
      <c r="F434" s="60"/>
    </row>
    <row r="435" spans="1:6" ht="15">
      <c r="A435" s="4" t="s">
        <v>292</v>
      </c>
      <c r="B435" s="3" t="s">
        <v>104</v>
      </c>
      <c r="C435" s="4" t="s">
        <v>309</v>
      </c>
      <c r="D435" s="5"/>
      <c r="E435" s="5"/>
      <c r="F435" s="5"/>
    </row>
    <row r="436" spans="1:6" ht="15">
      <c r="A436" s="4"/>
      <c r="B436" s="4"/>
      <c r="C436" s="6" t="s">
        <v>61</v>
      </c>
      <c r="D436" s="8">
        <f>SUM(D437:D437)</f>
        <v>90000</v>
      </c>
      <c r="E436" s="8">
        <f>SUM(E437:E437)</f>
        <v>1500</v>
      </c>
      <c r="F436" s="8">
        <f>SUM(F437:F437)</f>
        <v>91500</v>
      </c>
    </row>
    <row r="437" spans="1:6" ht="14">
      <c r="A437" s="6"/>
      <c r="C437" s="163" t="s">
        <v>342</v>
      </c>
      <c r="D437" s="11">
        <v>90000</v>
      </c>
      <c r="E437" s="11">
        <v>1500</v>
      </c>
      <c r="F437" s="11">
        <f t="shared" si="151" ref="F437">D437+E437</f>
        <v>91500</v>
      </c>
    </row>
    <row r="438" spans="1:6" ht="15">
      <c r="A438" s="4"/>
      <c r="B438" s="4"/>
      <c r="C438" s="6" t="s">
        <v>3</v>
      </c>
      <c r="D438" s="8">
        <f>D439</f>
        <v>90000</v>
      </c>
      <c r="E438" s="8">
        <f t="shared" si="152" ref="E438:F438">E439</f>
        <v>1500</v>
      </c>
      <c r="F438" s="8">
        <f t="shared" si="152"/>
        <v>91500</v>
      </c>
    </row>
    <row r="439" spans="1:6" ht="14">
      <c r="A439" s="19"/>
      <c r="B439" s="12"/>
      <c r="C439" s="12" t="s">
        <v>84</v>
      </c>
      <c r="D439" s="14">
        <v>90000</v>
      </c>
      <c r="E439" s="14">
        <v>1500</v>
      </c>
      <c r="F439" s="42">
        <f t="shared" si="153" ref="F439">D439+E439</f>
        <v>91500</v>
      </c>
    </row>
    <row r="440" spans="4:6" s="59" customFormat="1" ht="10.5">
      <c r="D440" s="60"/>
      <c r="E440" s="60"/>
      <c r="F440" s="60"/>
    </row>
    <row r="441" spans="4:6" s="59" customFormat="1" ht="10.5">
      <c r="D441" s="60"/>
      <c r="E441" s="60"/>
      <c r="F441" s="60"/>
    </row>
    <row r="442" spans="1:6" ht="17.5">
      <c r="A442" s="21"/>
      <c r="B442" s="21"/>
      <c r="C442" s="184" t="s">
        <v>326</v>
      </c>
      <c r="D442" s="61"/>
      <c r="E442" s="61"/>
      <c r="F442" s="61"/>
    </row>
    <row r="443" spans="1:6" s="52" customFormat="1" ht="17.5">
      <c r="A443" s="21"/>
      <c r="B443" s="21"/>
      <c r="C443" s="184" t="s">
        <v>327</v>
      </c>
      <c r="D443" s="61"/>
      <c r="E443" s="61"/>
      <c r="F443" s="61"/>
    </row>
    <row r="444" spans="4:6" s="59" customFormat="1" ht="10.5">
      <c r="D444" s="60"/>
      <c r="E444" s="60"/>
      <c r="F444" s="60"/>
    </row>
    <row r="445" spans="1:6" ht="15">
      <c r="A445" s="4"/>
      <c r="B445" s="4"/>
      <c r="C445" s="4" t="s">
        <v>61</v>
      </c>
      <c r="D445" s="5">
        <f>SUM(D446:D448)</f>
        <v>29932248</v>
      </c>
      <c r="E445" s="5">
        <f t="shared" si="154" ref="E445:F445">SUM(E446:E448)</f>
        <v>-473669</v>
      </c>
      <c r="F445" s="5">
        <f t="shared" si="154"/>
        <v>29458579</v>
      </c>
    </row>
    <row r="446" spans="1:6" ht="14">
      <c r="A446" s="6"/>
      <c r="C446" s="163" t="s">
        <v>342</v>
      </c>
      <c r="D446" s="11">
        <f>D463+D488+D479</f>
        <v>24747042</v>
      </c>
      <c r="E446" s="11">
        <f>E463+E488+E479</f>
        <v>-576107</v>
      </c>
      <c r="F446" s="11">
        <f>F463+F488+F479</f>
        <v>24170935</v>
      </c>
    </row>
    <row r="447" spans="1:7" s="52" customFormat="1" ht="14">
      <c r="A447" s="65"/>
      <c r="C447" s="160" t="s">
        <v>173</v>
      </c>
      <c r="D447" s="51">
        <f>D464</f>
        <v>0</v>
      </c>
      <c r="E447" s="51">
        <f t="shared" si="155" ref="E447:F447">E464</f>
        <v>14047</v>
      </c>
      <c r="F447" s="51">
        <f t="shared" si="155"/>
        <v>14047</v>
      </c>
      <c r="G447" s="51"/>
    </row>
    <row r="448" spans="1:6" ht="14">
      <c r="A448" s="6"/>
      <c r="C448" s="10" t="s">
        <v>117</v>
      </c>
      <c r="D448" s="11">
        <f>D465</f>
        <v>5185206</v>
      </c>
      <c r="E448" s="11">
        <f t="shared" si="156" ref="E448:F448">E465</f>
        <v>88391</v>
      </c>
      <c r="F448" s="11">
        <f t="shared" si="156"/>
        <v>5273597</v>
      </c>
    </row>
    <row r="449" spans="1:6" ht="15">
      <c r="A449" s="4"/>
      <c r="B449" s="4"/>
      <c r="C449" s="4" t="s">
        <v>3</v>
      </c>
      <c r="D449" s="5">
        <f>D450+D455+D456</f>
        <v>29932248</v>
      </c>
      <c r="E449" s="93">
        <f t="shared" si="157" ref="E449:F449">E450+E455+E456</f>
        <v>-473669</v>
      </c>
      <c r="F449" s="93">
        <f t="shared" si="157"/>
        <v>29458579</v>
      </c>
    </row>
    <row r="450" spans="1:6" ht="14">
      <c r="A450" s="19"/>
      <c r="B450" s="12"/>
      <c r="C450" s="12" t="s">
        <v>2</v>
      </c>
      <c r="D450" s="14">
        <f>D451+D454</f>
        <v>18333701</v>
      </c>
      <c r="E450" s="14">
        <f t="shared" si="158" ref="E450:F450">E451+E454</f>
        <v>-361354</v>
      </c>
      <c r="F450" s="14">
        <f t="shared" si="158"/>
        <v>17972347</v>
      </c>
    </row>
    <row r="451" spans="1:6" ht="14">
      <c r="A451" s="6"/>
      <c r="C451" s="10" t="s">
        <v>5</v>
      </c>
      <c r="D451" s="11">
        <f t="shared" si="159" ref="D451:F453">D468</f>
        <v>16593397</v>
      </c>
      <c r="E451" s="11">
        <f t="shared" si="159"/>
        <v>-62814</v>
      </c>
      <c r="F451" s="11">
        <f t="shared" si="159"/>
        <v>16530583</v>
      </c>
    </row>
    <row r="452" spans="1:6" ht="14">
      <c r="A452" s="6"/>
      <c r="C452" s="57" t="s">
        <v>116</v>
      </c>
      <c r="D452" s="11">
        <f t="shared" si="159"/>
        <v>6068371</v>
      </c>
      <c r="E452" s="11">
        <f t="shared" si="159"/>
        <v>215689</v>
      </c>
      <c r="F452" s="11">
        <f t="shared" si="159"/>
        <v>6284060</v>
      </c>
    </row>
    <row r="453" spans="1:6" ht="14">
      <c r="A453" s="6"/>
      <c r="C453" s="63" t="s">
        <v>119</v>
      </c>
      <c r="D453" s="11">
        <f t="shared" si="159"/>
        <v>4695429</v>
      </c>
      <c r="E453" s="11">
        <f t="shared" si="159"/>
        <v>174520</v>
      </c>
      <c r="F453" s="11">
        <f t="shared" si="159"/>
        <v>4869949</v>
      </c>
    </row>
    <row r="454" spans="3:6" ht="13">
      <c r="C454" s="10" t="s">
        <v>85</v>
      </c>
      <c r="D454" s="11">
        <f>D482</f>
        <v>1740304</v>
      </c>
      <c r="E454" s="11">
        <f t="shared" si="160" ref="E454:F454">E482</f>
        <v>-298540</v>
      </c>
      <c r="F454" s="11">
        <f t="shared" si="160"/>
        <v>1441764</v>
      </c>
    </row>
    <row r="455" spans="1:6" ht="14">
      <c r="A455" s="19"/>
      <c r="B455" s="12"/>
      <c r="C455" s="12" t="s">
        <v>84</v>
      </c>
      <c r="D455" s="14">
        <f>D490+D471</f>
        <v>11598547</v>
      </c>
      <c r="E455" s="14">
        <f>E490+E471</f>
        <v>-143586</v>
      </c>
      <c r="F455" s="14">
        <f>F490+F471</f>
        <v>11454961</v>
      </c>
    </row>
    <row r="456" spans="1:6" s="52" customFormat="1" ht="14">
      <c r="A456" s="19"/>
      <c r="B456" s="19"/>
      <c r="C456" s="19" t="s">
        <v>341</v>
      </c>
      <c r="D456" s="42">
        <f>D472</f>
        <v>0</v>
      </c>
      <c r="E456" s="42">
        <f t="shared" si="161" ref="E456:F456">E472</f>
        <v>31271</v>
      </c>
      <c r="F456" s="42">
        <f t="shared" si="161"/>
        <v>31271</v>
      </c>
    </row>
    <row r="457" spans="4:6" s="59" customFormat="1" ht="10.5">
      <c r="D457" s="60"/>
      <c r="E457" s="60"/>
      <c r="F457" s="60"/>
    </row>
    <row r="458" spans="1:6" ht="15">
      <c r="A458" s="4" t="s">
        <v>25</v>
      </c>
      <c r="B458" s="3"/>
      <c r="C458" s="4" t="s">
        <v>328</v>
      </c>
      <c r="D458" s="5"/>
      <c r="E458" s="5"/>
      <c r="F458" s="5"/>
    </row>
    <row r="459" spans="1:6" ht="15">
      <c r="A459" s="4"/>
      <c r="B459" s="3"/>
      <c r="C459" s="4" t="s">
        <v>330</v>
      </c>
      <c r="D459" s="5"/>
      <c r="E459" s="5"/>
      <c r="F459" s="5"/>
    </row>
    <row r="460" spans="1:6" s="52" customFormat="1" ht="15">
      <c r="A460" s="89"/>
      <c r="B460" s="106"/>
      <c r="C460" s="89" t="s">
        <v>329</v>
      </c>
      <c r="D460" s="93"/>
      <c r="E460" s="93"/>
      <c r="F460" s="93"/>
    </row>
    <row r="461" spans="2:6" s="17" customFormat="1" ht="10.5">
      <c r="B461" s="16"/>
      <c r="D461" s="18"/>
      <c r="E461" s="18"/>
      <c r="F461" s="18"/>
    </row>
    <row r="462" spans="1:6" ht="14">
      <c r="A462" s="6"/>
      <c r="B462" s="6"/>
      <c r="C462" s="6" t="s">
        <v>61</v>
      </c>
      <c r="D462" s="8">
        <f>SUM(D463:D465)</f>
        <v>20022653</v>
      </c>
      <c r="E462" s="8">
        <f t="shared" si="162" ref="E462:F462">SUM(E463:E465)</f>
        <v>44176</v>
      </c>
      <c r="F462" s="8">
        <f t="shared" si="162"/>
        <v>20066829</v>
      </c>
    </row>
    <row r="463" spans="1:6" ht="14">
      <c r="A463" s="6"/>
      <c r="C463" s="163" t="s">
        <v>342</v>
      </c>
      <c r="D463" s="11">
        <v>14837447</v>
      </c>
      <c r="E463" s="11">
        <v>-58262</v>
      </c>
      <c r="F463" s="11">
        <f t="shared" si="163" ref="F463:F465">D463+E463</f>
        <v>14779185</v>
      </c>
    </row>
    <row r="464" spans="1:6" s="52" customFormat="1" ht="14">
      <c r="A464" s="65"/>
      <c r="C464" s="160" t="s">
        <v>173</v>
      </c>
      <c r="D464" s="51">
        <v>0</v>
      </c>
      <c r="E464" s="51">
        <v>14047</v>
      </c>
      <c r="F464" s="51">
        <f t="shared" si="163"/>
        <v>14047</v>
      </c>
    </row>
    <row r="465" spans="1:6" ht="14">
      <c r="A465" s="6"/>
      <c r="C465" s="10" t="s">
        <v>117</v>
      </c>
      <c r="D465" s="11">
        <v>5185206</v>
      </c>
      <c r="E465" s="11">
        <v>88391</v>
      </c>
      <c r="F465" s="11">
        <f t="shared" si="163"/>
        <v>5273597</v>
      </c>
    </row>
    <row r="466" spans="1:6" ht="14">
      <c r="A466" s="6"/>
      <c r="B466" s="6"/>
      <c r="C466" s="6" t="s">
        <v>3</v>
      </c>
      <c r="D466" s="8">
        <f>D467+D471+D472</f>
        <v>20022653</v>
      </c>
      <c r="E466" s="43">
        <f t="shared" si="164" ref="E466:F466">E467+E471+E472</f>
        <v>44176</v>
      </c>
      <c r="F466" s="43">
        <f t="shared" si="164"/>
        <v>20066829</v>
      </c>
    </row>
    <row r="467" spans="1:6" ht="14">
      <c r="A467" s="19"/>
      <c r="B467" s="12"/>
      <c r="C467" s="12" t="s">
        <v>2</v>
      </c>
      <c r="D467" s="14">
        <f>D468</f>
        <v>16593397</v>
      </c>
      <c r="E467" s="14">
        <f t="shared" si="165" ref="E467:F467">E468</f>
        <v>-62814</v>
      </c>
      <c r="F467" s="14">
        <f t="shared" si="165"/>
        <v>16530583</v>
      </c>
    </row>
    <row r="468" spans="1:6" ht="14">
      <c r="A468" s="6"/>
      <c r="C468" s="10" t="s">
        <v>5</v>
      </c>
      <c r="D468" s="11">
        <v>16593397</v>
      </c>
      <c r="E468" s="11">
        <v>-62814</v>
      </c>
      <c r="F468" s="11">
        <f t="shared" si="166" ref="F468:F472">D468+E468</f>
        <v>16530583</v>
      </c>
    </row>
    <row r="469" spans="1:6" ht="14">
      <c r="A469" s="6"/>
      <c r="C469" s="57" t="s">
        <v>116</v>
      </c>
      <c r="D469" s="11">
        <v>6068371</v>
      </c>
      <c r="E469" s="11">
        <v>215689</v>
      </c>
      <c r="F469" s="11">
        <f t="shared" si="166"/>
        <v>6284060</v>
      </c>
    </row>
    <row r="470" spans="1:6" ht="14">
      <c r="A470" s="6"/>
      <c r="C470" s="63" t="s">
        <v>119</v>
      </c>
      <c r="D470" s="11">
        <v>4695429</v>
      </c>
      <c r="E470" s="11">
        <v>174520</v>
      </c>
      <c r="F470" s="11">
        <f t="shared" si="166"/>
        <v>4869949</v>
      </c>
    </row>
    <row r="471" spans="1:6" ht="14">
      <c r="A471" s="19"/>
      <c r="B471" s="12"/>
      <c r="C471" s="12" t="s">
        <v>84</v>
      </c>
      <c r="D471" s="14">
        <v>3429256</v>
      </c>
      <c r="E471" s="14">
        <v>75719</v>
      </c>
      <c r="F471" s="42">
        <f t="shared" si="166"/>
        <v>3504975</v>
      </c>
    </row>
    <row r="472" spans="1:6" s="52" customFormat="1" ht="14">
      <c r="A472" s="19"/>
      <c r="B472" s="19"/>
      <c r="C472" s="19" t="s">
        <v>341</v>
      </c>
      <c r="D472" s="42">
        <v>0</v>
      </c>
      <c r="E472" s="42">
        <v>31271</v>
      </c>
      <c r="F472" s="42">
        <f t="shared" si="166"/>
        <v>31271</v>
      </c>
    </row>
    <row r="473" spans="4:6" s="59" customFormat="1" ht="10.5">
      <c r="D473" s="60"/>
      <c r="E473" s="60"/>
      <c r="F473" s="60"/>
    </row>
    <row r="474" spans="1:6" ht="15.5">
      <c r="A474" s="4" t="s">
        <v>199</v>
      </c>
      <c r="B474" s="3"/>
      <c r="C474" s="4" t="s">
        <v>381</v>
      </c>
      <c r="D474" s="38"/>
      <c r="E474" s="38"/>
      <c r="F474" s="38"/>
    </row>
    <row r="475" spans="1:6" ht="15.5">
      <c r="A475" s="4"/>
      <c r="B475" s="3"/>
      <c r="C475" s="4" t="s">
        <v>382</v>
      </c>
      <c r="D475" s="38"/>
      <c r="E475" s="38"/>
      <c r="F475" s="38"/>
    </row>
    <row r="476" spans="1:6" s="52" customFormat="1" ht="15.5">
      <c r="A476" s="89"/>
      <c r="B476" s="106"/>
      <c r="C476" s="89" t="s">
        <v>383</v>
      </c>
      <c r="D476" s="41"/>
      <c r="E476" s="41"/>
      <c r="F476" s="41"/>
    </row>
    <row r="477" spans="1:6" s="17" customFormat="1" ht="10.5">
      <c r="A477" s="59"/>
      <c r="B477" s="16"/>
      <c r="D477" s="18"/>
      <c r="E477" s="18"/>
      <c r="F477" s="18"/>
    </row>
    <row r="478" spans="1:6" ht="14">
      <c r="A478" s="6"/>
      <c r="B478" s="19"/>
      <c r="C478" s="6" t="s">
        <v>61</v>
      </c>
      <c r="D478" s="8">
        <f>SUM(D479:D479)</f>
        <v>1740304</v>
      </c>
      <c r="E478" s="8">
        <f t="shared" si="167" ref="E478:F478">SUM(E479:E479)</f>
        <v>-298540</v>
      </c>
      <c r="F478" s="8">
        <f t="shared" si="167"/>
        <v>1441764</v>
      </c>
    </row>
    <row r="479" spans="1:6" ht="13">
      <c r="A479" s="83"/>
      <c r="C479" s="163" t="s">
        <v>342</v>
      </c>
      <c r="D479" s="11">
        <v>1740304</v>
      </c>
      <c r="E479" s="11">
        <v>-298540</v>
      </c>
      <c r="F479" s="11">
        <f t="shared" si="168" ref="F479">D479+E479</f>
        <v>1441764</v>
      </c>
    </row>
    <row r="480" spans="1:6" ht="14">
      <c r="A480" s="6"/>
      <c r="B480" s="19"/>
      <c r="C480" s="6" t="s">
        <v>3</v>
      </c>
      <c r="D480" s="8">
        <f t="shared" si="169" ref="D480:F481">D481</f>
        <v>1740304</v>
      </c>
      <c r="E480" s="8">
        <f t="shared" si="169"/>
        <v>-298540</v>
      </c>
      <c r="F480" s="8">
        <f t="shared" si="169"/>
        <v>1441764</v>
      </c>
    </row>
    <row r="481" spans="1:6" ht="14">
      <c r="A481" s="19"/>
      <c r="B481" s="12"/>
      <c r="C481" s="12" t="s">
        <v>2</v>
      </c>
      <c r="D481" s="14">
        <f t="shared" si="169"/>
        <v>1740304</v>
      </c>
      <c r="E481" s="14">
        <f t="shared" si="169"/>
        <v>-298540</v>
      </c>
      <c r="F481" s="14">
        <f t="shared" si="169"/>
        <v>1441764</v>
      </c>
    </row>
    <row r="482" spans="3:6" ht="13">
      <c r="C482" s="10" t="s">
        <v>85</v>
      </c>
      <c r="D482" s="11">
        <v>1740304</v>
      </c>
      <c r="E482" s="11">
        <v>-298540</v>
      </c>
      <c r="F482" s="11">
        <f t="shared" si="170" ref="F482">D482+E482</f>
        <v>1441764</v>
      </c>
    </row>
    <row r="483" spans="4:6" s="59" customFormat="1" ht="10.5">
      <c r="D483" s="60"/>
      <c r="E483" s="60"/>
      <c r="F483" s="60"/>
    </row>
    <row r="484" spans="1:6" ht="15.5">
      <c r="A484" s="4" t="s">
        <v>118</v>
      </c>
      <c r="B484" s="3" t="s">
        <v>91</v>
      </c>
      <c r="C484" s="4" t="s">
        <v>380</v>
      </c>
      <c r="D484" s="38"/>
      <c r="E484" s="38"/>
      <c r="F484" s="38"/>
    </row>
    <row r="485" spans="1:6" ht="15.5">
      <c r="A485" s="4"/>
      <c r="B485" s="3"/>
      <c r="C485" s="4" t="s">
        <v>379</v>
      </c>
      <c r="D485" s="38"/>
      <c r="E485" s="38"/>
      <c r="F485" s="38"/>
    </row>
    <row r="486" spans="1:6" s="17" customFormat="1" ht="10.5">
      <c r="A486" s="59"/>
      <c r="B486" s="16"/>
      <c r="D486" s="18"/>
      <c r="E486" s="18"/>
      <c r="F486" s="18"/>
    </row>
    <row r="487" spans="1:6" ht="14">
      <c r="A487" s="6"/>
      <c r="B487" s="19"/>
      <c r="C487" s="6" t="s">
        <v>61</v>
      </c>
      <c r="D487" s="8">
        <f>SUM(D488:D488)</f>
        <v>8169291</v>
      </c>
      <c r="E487" s="8">
        <f t="shared" si="171" ref="E487:F487">SUM(E488:E488)</f>
        <v>-219305</v>
      </c>
      <c r="F487" s="8">
        <f t="shared" si="171"/>
        <v>7949986</v>
      </c>
    </row>
    <row r="488" spans="1:6" ht="13">
      <c r="A488" s="83"/>
      <c r="C488" s="163" t="s">
        <v>342</v>
      </c>
      <c r="D488" s="11">
        <v>8169291</v>
      </c>
      <c r="E488" s="11">
        <v>-219305</v>
      </c>
      <c r="F488" s="11">
        <f t="shared" si="172" ref="F488">D488+E488</f>
        <v>7949986</v>
      </c>
    </row>
    <row r="489" spans="1:6" ht="14">
      <c r="A489" s="6"/>
      <c r="B489" s="19"/>
      <c r="C489" s="6" t="s">
        <v>3</v>
      </c>
      <c r="D489" s="8">
        <f>D490</f>
        <v>8169291</v>
      </c>
      <c r="E489" s="8">
        <f t="shared" si="173" ref="E489:F489">E490</f>
        <v>-219305</v>
      </c>
      <c r="F489" s="8">
        <f t="shared" si="173"/>
        <v>7949986</v>
      </c>
    </row>
    <row r="490" spans="1:6" ht="14">
      <c r="A490" s="19"/>
      <c r="B490" s="12"/>
      <c r="C490" s="19" t="s">
        <v>84</v>
      </c>
      <c r="D490" s="42">
        <v>8169291</v>
      </c>
      <c r="E490" s="42">
        <v>-219305</v>
      </c>
      <c r="F490" s="42">
        <f t="shared" si="174" ref="F490">D490+E490</f>
        <v>7949986</v>
      </c>
    </row>
    <row r="491" spans="4:6" s="59" customFormat="1" ht="10.5">
      <c r="D491" s="60"/>
      <c r="E491" s="60"/>
      <c r="F491" s="60"/>
    </row>
    <row r="492" spans="4:6" s="59" customFormat="1" ht="10.5">
      <c r="D492" s="60"/>
      <c r="E492" s="60"/>
      <c r="F492" s="60"/>
    </row>
    <row r="493" spans="1:6" ht="17.5">
      <c r="A493" s="21"/>
      <c r="B493" s="21"/>
      <c r="C493" s="184" t="s">
        <v>325</v>
      </c>
      <c r="D493" s="61"/>
      <c r="E493" s="61"/>
      <c r="F493" s="61"/>
    </row>
    <row r="494" spans="1:6" s="52" customFormat="1" ht="17.5">
      <c r="A494" s="21"/>
      <c r="B494" s="21"/>
      <c r="C494" s="184" t="s">
        <v>340</v>
      </c>
      <c r="D494" s="61"/>
      <c r="E494" s="61"/>
      <c r="F494" s="61"/>
    </row>
    <row r="495" spans="4:6" s="59" customFormat="1" ht="10.5">
      <c r="D495" s="60"/>
      <c r="E495" s="60"/>
      <c r="F495" s="60"/>
    </row>
    <row r="496" spans="1:6" ht="15">
      <c r="A496" s="4"/>
      <c r="B496" s="4"/>
      <c r="C496" s="4" t="s">
        <v>61</v>
      </c>
      <c r="D496" s="5">
        <f>SUM(D497:D498)</f>
        <v>49334164</v>
      </c>
      <c r="E496" s="93">
        <f t="shared" si="175" ref="E496:F496">SUM(E497:E498)</f>
        <v>657240</v>
      </c>
      <c r="F496" s="93">
        <f t="shared" si="175"/>
        <v>49991404</v>
      </c>
    </row>
    <row r="497" spans="1:6" ht="14">
      <c r="A497" s="6"/>
      <c r="C497" s="163" t="s">
        <v>342</v>
      </c>
      <c r="D497" s="11">
        <f>D516+D539+D560+D578+D530+D588+D550+D569</f>
        <v>47723476</v>
      </c>
      <c r="E497" s="51">
        <f>E516+E539+E560+E578+E530+E588+E550+E569</f>
        <v>7240</v>
      </c>
      <c r="F497" s="51">
        <f>F516+F539+F560+F578+F530+F588+F550+F569</f>
        <v>47730716</v>
      </c>
    </row>
    <row r="498" spans="1:6" ht="14">
      <c r="A498" s="6"/>
      <c r="C498" s="10" t="s">
        <v>117</v>
      </c>
      <c r="D498" s="11">
        <f>D517+D540</f>
        <v>1610688</v>
      </c>
      <c r="E498" s="51">
        <f t="shared" si="176" ref="E498:F498">E517+E540</f>
        <v>650000</v>
      </c>
      <c r="F498" s="51">
        <f t="shared" si="176"/>
        <v>2260688</v>
      </c>
    </row>
    <row r="499" spans="1:6" ht="15">
      <c r="A499" s="4"/>
      <c r="B499" s="4"/>
      <c r="C499" s="4" t="s">
        <v>3</v>
      </c>
      <c r="D499" s="5">
        <f>D500+D505</f>
        <v>49334164</v>
      </c>
      <c r="E499" s="93">
        <f t="shared" si="177" ref="E499:F499">E500+E505</f>
        <v>657240</v>
      </c>
      <c r="F499" s="93">
        <f t="shared" si="177"/>
        <v>49991404</v>
      </c>
    </row>
    <row r="500" spans="1:6" ht="14">
      <c r="A500" s="19"/>
      <c r="B500" s="12"/>
      <c r="C500" s="12" t="s">
        <v>2</v>
      </c>
      <c r="D500" s="14">
        <f>D501+D504</f>
        <v>48834164</v>
      </c>
      <c r="E500" s="42">
        <f t="shared" si="178" ref="E500:F500">E501+E504</f>
        <v>633240</v>
      </c>
      <c r="F500" s="42">
        <f t="shared" si="178"/>
        <v>49467404</v>
      </c>
    </row>
    <row r="501" spans="1:6" ht="14">
      <c r="A501" s="6"/>
      <c r="C501" s="10" t="s">
        <v>5</v>
      </c>
      <c r="D501" s="11">
        <f>D520+D533+D543+D563+D581+D591+D553</f>
        <v>48834164</v>
      </c>
      <c r="E501" s="51">
        <f>E520+E533+E543+E563+E581+E591+E553</f>
        <v>631240</v>
      </c>
      <c r="F501" s="51">
        <f>F520+F533+F543+F563+F581+F591+F553</f>
        <v>49465404</v>
      </c>
    </row>
    <row r="502" spans="1:6" ht="14">
      <c r="A502" s="6"/>
      <c r="C502" s="57" t="s">
        <v>116</v>
      </c>
      <c r="D502" s="11">
        <f t="shared" si="179" ref="D502:D503">D521</f>
        <v>3384321</v>
      </c>
      <c r="E502" s="51">
        <f t="shared" si="180" ref="E502:F502">E521</f>
        <v>0</v>
      </c>
      <c r="F502" s="51">
        <f t="shared" si="180"/>
        <v>3384321</v>
      </c>
    </row>
    <row r="503" spans="1:6" ht="14">
      <c r="A503" s="6"/>
      <c r="C503" s="63" t="s">
        <v>119</v>
      </c>
      <c r="D503" s="11">
        <f t="shared" si="179"/>
        <v>2659637</v>
      </c>
      <c r="E503" s="51">
        <f t="shared" si="181" ref="E503:F503">E522</f>
        <v>0</v>
      </c>
      <c r="F503" s="51">
        <f t="shared" si="181"/>
        <v>2659637</v>
      </c>
    </row>
    <row r="504" spans="3:6" s="52" customFormat="1" ht="13">
      <c r="C504" s="163" t="s">
        <v>88</v>
      </c>
      <c r="D504" s="51">
        <f>D523</f>
        <v>0</v>
      </c>
      <c r="E504" s="51">
        <f t="shared" si="182" ref="E504:F504">E523</f>
        <v>2000</v>
      </c>
      <c r="F504" s="51">
        <f t="shared" si="182"/>
        <v>2000</v>
      </c>
    </row>
    <row r="505" spans="1:6" ht="14">
      <c r="A505" s="6"/>
      <c r="C505" s="19" t="s">
        <v>84</v>
      </c>
      <c r="D505" s="42">
        <f>D554+D572+D524</f>
        <v>500000</v>
      </c>
      <c r="E505" s="42">
        <f t="shared" si="183" ref="E505:F505">E554+E572+E524</f>
        <v>24000</v>
      </c>
      <c r="F505" s="42">
        <f t="shared" si="183"/>
        <v>524000</v>
      </c>
    </row>
    <row r="506" spans="4:6" s="59" customFormat="1" ht="10.5">
      <c r="D506" s="60"/>
      <c r="E506" s="60"/>
      <c r="F506" s="60"/>
    </row>
    <row r="507" spans="4:6" s="59" customFormat="1" ht="10.5">
      <c r="D507" s="60"/>
      <c r="E507" s="60"/>
      <c r="F507" s="60"/>
    </row>
    <row r="508" spans="4:6" s="59" customFormat="1" ht="10.5">
      <c r="D508" s="60"/>
      <c r="E508" s="60"/>
      <c r="F508" s="60"/>
    </row>
    <row r="509" spans="4:6" s="59" customFormat="1" ht="10.5">
      <c r="D509" s="60"/>
      <c r="E509" s="60"/>
      <c r="F509" s="60"/>
    </row>
    <row r="510" spans="4:6" s="59" customFormat="1" ht="10.5">
      <c r="D510" s="60"/>
      <c r="E510" s="60"/>
      <c r="F510" s="60"/>
    </row>
    <row r="511" spans="3:6" s="59" customFormat="1" ht="10.5">
      <c r="C511" s="151"/>
      <c r="D511" s="60"/>
      <c r="E511" s="60"/>
      <c r="F511" s="60"/>
    </row>
    <row r="512" spans="1:6" ht="15.5">
      <c r="A512" s="4" t="s">
        <v>121</v>
      </c>
      <c r="B512" s="3" t="s">
        <v>105</v>
      </c>
      <c r="C512" s="164" t="s">
        <v>391</v>
      </c>
      <c r="D512" s="38"/>
      <c r="E512" s="38"/>
      <c r="F512" s="38"/>
    </row>
    <row r="513" spans="1:6" s="52" customFormat="1" ht="15.5">
      <c r="A513" s="89"/>
      <c r="B513" s="106"/>
      <c r="C513" s="164" t="s">
        <v>390</v>
      </c>
      <c r="D513" s="41"/>
      <c r="E513" s="41"/>
      <c r="F513" s="41"/>
    </row>
    <row r="514" spans="2:6" s="59" customFormat="1" ht="10.5">
      <c r="B514" s="82"/>
      <c r="D514" s="60"/>
      <c r="E514" s="60"/>
      <c r="F514" s="60"/>
    </row>
    <row r="515" spans="1:6" ht="14">
      <c r="A515" s="6"/>
      <c r="B515" s="7"/>
      <c r="C515" s="6" t="s">
        <v>61</v>
      </c>
      <c r="D515" s="8">
        <f>SUM(D516:D517)</f>
        <v>4029538</v>
      </c>
      <c r="E515" s="8">
        <f t="shared" si="184" ref="E515:F515">SUM(E516:E517)</f>
        <v>0</v>
      </c>
      <c r="F515" s="8">
        <f t="shared" si="184"/>
        <v>4029538</v>
      </c>
    </row>
    <row r="516" spans="1:6" ht="14">
      <c r="A516" s="6"/>
      <c r="B516" s="84"/>
      <c r="C516" s="163" t="s">
        <v>342</v>
      </c>
      <c r="D516" s="11">
        <v>3460392</v>
      </c>
      <c r="E516" s="11">
        <v>0</v>
      </c>
      <c r="F516" s="11">
        <f t="shared" si="185" ref="F516:F517">D516+E516</f>
        <v>3460392</v>
      </c>
    </row>
    <row r="517" spans="1:6" ht="14">
      <c r="A517" s="6"/>
      <c r="B517" s="84"/>
      <c r="C517" s="10" t="s">
        <v>117</v>
      </c>
      <c r="D517" s="11">
        <v>569146</v>
      </c>
      <c r="E517" s="11">
        <v>0</v>
      </c>
      <c r="F517" s="11">
        <f t="shared" si="185"/>
        <v>569146</v>
      </c>
    </row>
    <row r="518" spans="1:6" ht="14">
      <c r="A518" s="6"/>
      <c r="B518" s="7"/>
      <c r="C518" s="6" t="s">
        <v>3</v>
      </c>
      <c r="D518" s="8">
        <f>D519+D524</f>
        <v>4029538</v>
      </c>
      <c r="E518" s="43">
        <f t="shared" si="186" ref="E518:F518">E519+E524</f>
        <v>0</v>
      </c>
      <c r="F518" s="43">
        <f t="shared" si="186"/>
        <v>4029538</v>
      </c>
    </row>
    <row r="519" spans="1:6" ht="14">
      <c r="A519" s="19"/>
      <c r="B519" s="13"/>
      <c r="C519" s="12" t="s">
        <v>2</v>
      </c>
      <c r="D519" s="14">
        <f>D520+D523</f>
        <v>4029538</v>
      </c>
      <c r="E519" s="42">
        <f t="shared" si="187" ref="E519:F519">E520+E523</f>
        <v>-24000</v>
      </c>
      <c r="F519" s="42">
        <f t="shared" si="187"/>
        <v>4005538</v>
      </c>
    </row>
    <row r="520" spans="1:6" ht="14">
      <c r="A520" s="6"/>
      <c r="B520" s="84"/>
      <c r="C520" s="10" t="s">
        <v>5</v>
      </c>
      <c r="D520" s="11">
        <v>4029538</v>
      </c>
      <c r="E520" s="124">
        <v>-26000</v>
      </c>
      <c r="F520" s="11">
        <f t="shared" si="188" ref="F520:F524">D520+E520</f>
        <v>4003538</v>
      </c>
    </row>
    <row r="521" spans="1:6" ht="14">
      <c r="A521" s="6"/>
      <c r="B521" s="84"/>
      <c r="C521" s="57" t="s">
        <v>116</v>
      </c>
      <c r="D521" s="11">
        <v>3384321</v>
      </c>
      <c r="E521" s="11">
        <v>0</v>
      </c>
      <c r="F521" s="11">
        <f t="shared" si="188"/>
        <v>3384321</v>
      </c>
    </row>
    <row r="522" spans="1:6" ht="14">
      <c r="A522" s="6"/>
      <c r="B522" s="84"/>
      <c r="C522" s="63" t="s">
        <v>119</v>
      </c>
      <c r="D522" s="11">
        <v>2659637</v>
      </c>
      <c r="E522" s="11">
        <v>0</v>
      </c>
      <c r="F522" s="11">
        <f t="shared" si="188"/>
        <v>2659637</v>
      </c>
    </row>
    <row r="523" spans="3:6" s="52" customFormat="1" ht="13">
      <c r="C523" s="163" t="s">
        <v>88</v>
      </c>
      <c r="D523" s="51">
        <v>0</v>
      </c>
      <c r="E523" s="51">
        <v>2000</v>
      </c>
      <c r="F523" s="51">
        <f t="shared" si="188"/>
        <v>2000</v>
      </c>
    </row>
    <row r="524" spans="1:6" s="52" customFormat="1" ht="14">
      <c r="A524" s="65"/>
      <c r="C524" s="19" t="s">
        <v>84</v>
      </c>
      <c r="D524" s="42">
        <v>0</v>
      </c>
      <c r="E524" s="42">
        <v>24000</v>
      </c>
      <c r="F524" s="51">
        <f t="shared" si="188"/>
        <v>24000</v>
      </c>
    </row>
    <row r="525" spans="2:6" s="59" customFormat="1" ht="10.5">
      <c r="B525" s="82"/>
      <c r="D525" s="60"/>
      <c r="E525" s="60"/>
      <c r="F525" s="60"/>
    </row>
    <row r="526" spans="2:6" s="59" customFormat="1" ht="10.5">
      <c r="B526" s="82"/>
      <c r="D526" s="60"/>
      <c r="E526" s="60"/>
      <c r="F526" s="60"/>
    </row>
    <row r="527" spans="1:6" ht="15">
      <c r="A527" s="4" t="s">
        <v>77</v>
      </c>
      <c r="B527" s="3" t="s">
        <v>105</v>
      </c>
      <c r="C527" s="4" t="s">
        <v>154</v>
      </c>
      <c r="D527" s="5"/>
      <c r="E527" s="5"/>
      <c r="F527" s="5"/>
    </row>
    <row r="528" spans="2:6" s="59" customFormat="1" ht="10.5">
      <c r="B528" s="82"/>
      <c r="D528" s="60"/>
      <c r="E528" s="60"/>
      <c r="F528" s="60"/>
    </row>
    <row r="529" spans="1:6" ht="14">
      <c r="A529" s="6"/>
      <c r="B529" s="69"/>
      <c r="C529" s="6" t="s">
        <v>61</v>
      </c>
      <c r="D529" s="8">
        <f>SUM(D530:D530)</f>
        <v>150000</v>
      </c>
      <c r="E529" s="8">
        <f t="shared" si="189" ref="E529:F529">SUM(E530:E530)</f>
        <v>7240</v>
      </c>
      <c r="F529" s="8">
        <f t="shared" si="189"/>
        <v>157240</v>
      </c>
    </row>
    <row r="530" spans="1:6" ht="14">
      <c r="A530" s="6"/>
      <c r="B530" s="64"/>
      <c r="C530" s="163" t="s">
        <v>342</v>
      </c>
      <c r="D530" s="11">
        <v>150000</v>
      </c>
      <c r="E530" s="11">
        <v>7240</v>
      </c>
      <c r="F530" s="11">
        <f t="shared" si="190" ref="F530">D530+E530</f>
        <v>157240</v>
      </c>
    </row>
    <row r="531" spans="1:6" ht="14">
      <c r="A531" s="6"/>
      <c r="B531" s="69"/>
      <c r="C531" s="6" t="s">
        <v>3</v>
      </c>
      <c r="D531" s="8">
        <f t="shared" si="191" ref="D531:F532">D532</f>
        <v>150000</v>
      </c>
      <c r="E531" s="8">
        <f t="shared" si="191"/>
        <v>7240</v>
      </c>
      <c r="F531" s="8">
        <f t="shared" si="191"/>
        <v>157240</v>
      </c>
    </row>
    <row r="532" spans="1:6" ht="14">
      <c r="A532" s="19"/>
      <c r="B532" s="32"/>
      <c r="C532" s="12" t="s">
        <v>2</v>
      </c>
      <c r="D532" s="14">
        <f t="shared" si="191"/>
        <v>150000</v>
      </c>
      <c r="E532" s="14">
        <f t="shared" si="191"/>
        <v>7240</v>
      </c>
      <c r="F532" s="14">
        <f t="shared" si="191"/>
        <v>157240</v>
      </c>
    </row>
    <row r="533" spans="1:6" ht="14">
      <c r="A533" s="6"/>
      <c r="B533" s="64"/>
      <c r="C533" s="10" t="s">
        <v>1</v>
      </c>
      <c r="D533" s="11">
        <v>150000</v>
      </c>
      <c r="E533" s="11">
        <v>7240</v>
      </c>
      <c r="F533" s="11">
        <f t="shared" si="192" ref="F533">D533+E533</f>
        <v>157240</v>
      </c>
    </row>
    <row r="534" spans="2:6" s="59" customFormat="1" ht="10.5">
      <c r="B534" s="82"/>
      <c r="D534" s="60"/>
      <c r="E534" s="60"/>
      <c r="F534" s="60"/>
    </row>
    <row r="535" spans="2:6" s="59" customFormat="1" ht="10.5">
      <c r="B535" s="82"/>
      <c r="D535" s="60"/>
      <c r="E535" s="60"/>
      <c r="F535" s="60"/>
    </row>
    <row r="536" spans="1:6" ht="15">
      <c r="A536" s="4" t="s">
        <v>26</v>
      </c>
      <c r="B536" s="3" t="s">
        <v>105</v>
      </c>
      <c r="C536" s="4" t="s">
        <v>226</v>
      </c>
      <c r="D536" s="5"/>
      <c r="E536" s="5"/>
      <c r="F536" s="5"/>
    </row>
    <row r="537" spans="2:6" s="59" customFormat="1" ht="10.5">
      <c r="B537" s="82"/>
      <c r="D537" s="60"/>
      <c r="E537" s="60"/>
      <c r="F537" s="60"/>
    </row>
    <row r="538" spans="1:6" ht="14">
      <c r="A538" s="6"/>
      <c r="B538" s="69"/>
      <c r="C538" s="6" t="s">
        <v>61</v>
      </c>
      <c r="D538" s="8">
        <f>D539+D540</f>
        <v>41202060</v>
      </c>
      <c r="E538" s="8">
        <f t="shared" si="193" ref="E538:F538">E539+E540</f>
        <v>650000</v>
      </c>
      <c r="F538" s="8">
        <f t="shared" si="193"/>
        <v>41852060</v>
      </c>
    </row>
    <row r="539" spans="1:6" ht="14">
      <c r="A539" s="6"/>
      <c r="B539" s="64"/>
      <c r="C539" s="163" t="s">
        <v>342</v>
      </c>
      <c r="D539" s="11">
        <v>40160518</v>
      </c>
      <c r="E539" s="11">
        <v>0</v>
      </c>
      <c r="F539" s="11">
        <f t="shared" si="194" ref="F539:F540">D539+E539</f>
        <v>40160518</v>
      </c>
    </row>
    <row r="540" spans="1:6" ht="14">
      <c r="A540" s="6"/>
      <c r="B540" s="64"/>
      <c r="C540" s="10" t="s">
        <v>117</v>
      </c>
      <c r="D540" s="11">
        <v>1041542</v>
      </c>
      <c r="E540" s="11">
        <v>650000</v>
      </c>
      <c r="F540" s="11">
        <f t="shared" si="194"/>
        <v>1691542</v>
      </c>
    </row>
    <row r="541" spans="1:6" ht="14">
      <c r="A541" s="6"/>
      <c r="B541" s="69"/>
      <c r="C541" s="6" t="s">
        <v>3</v>
      </c>
      <c r="D541" s="8">
        <f t="shared" si="195" ref="D541:F542">D542</f>
        <v>41202060</v>
      </c>
      <c r="E541" s="8">
        <f t="shared" si="195"/>
        <v>650000</v>
      </c>
      <c r="F541" s="8">
        <f t="shared" si="195"/>
        <v>41852060</v>
      </c>
    </row>
    <row r="542" spans="1:6" ht="14">
      <c r="A542" s="19"/>
      <c r="B542" s="32"/>
      <c r="C542" s="12" t="s">
        <v>2</v>
      </c>
      <c r="D542" s="14">
        <f t="shared" si="195"/>
        <v>41202060</v>
      </c>
      <c r="E542" s="14">
        <f t="shared" si="195"/>
        <v>650000</v>
      </c>
      <c r="F542" s="14">
        <f t="shared" si="195"/>
        <v>41852060</v>
      </c>
    </row>
    <row r="543" spans="1:6" ht="14">
      <c r="A543" s="6"/>
      <c r="B543" s="64"/>
      <c r="C543" s="10" t="s">
        <v>1</v>
      </c>
      <c r="D543" s="11">
        <v>41202060</v>
      </c>
      <c r="E543" s="11">
        <v>650000</v>
      </c>
      <c r="F543" s="11">
        <f t="shared" si="196" ref="F543">D543+E543</f>
        <v>41852060</v>
      </c>
    </row>
    <row r="544" spans="2:6" s="59" customFormat="1" ht="10.5">
      <c r="B544" s="85"/>
      <c r="D544" s="60"/>
      <c r="E544" s="60"/>
      <c r="F544" s="60"/>
    </row>
    <row r="545" spans="2:6" s="59" customFormat="1" ht="10.5">
      <c r="B545" s="85"/>
      <c r="D545" s="60"/>
      <c r="E545" s="60"/>
      <c r="F545" s="60"/>
    </row>
    <row r="546" spans="1:6" ht="15">
      <c r="A546" s="4" t="s">
        <v>191</v>
      </c>
      <c r="B546" s="3" t="s">
        <v>105</v>
      </c>
      <c r="C546" s="4" t="s">
        <v>389</v>
      </c>
      <c r="D546" s="5"/>
      <c r="E546" s="5"/>
      <c r="F546" s="5"/>
    </row>
    <row r="547" spans="1:6" s="52" customFormat="1" ht="15">
      <c r="A547" s="89"/>
      <c r="B547" s="106"/>
      <c r="C547" s="89" t="s">
        <v>378</v>
      </c>
      <c r="D547" s="93"/>
      <c r="E547" s="93"/>
      <c r="F547" s="93"/>
    </row>
    <row r="548" spans="2:6" s="59" customFormat="1" ht="10.5">
      <c r="B548" s="82"/>
      <c r="D548" s="60"/>
      <c r="E548" s="60"/>
      <c r="F548" s="60"/>
    </row>
    <row r="549" spans="1:6" ht="14">
      <c r="A549" s="6"/>
      <c r="B549" s="69"/>
      <c r="C549" s="6" t="s">
        <v>61</v>
      </c>
      <c r="D549" s="8">
        <f>D550</f>
        <v>335943</v>
      </c>
      <c r="E549" s="8">
        <f t="shared" si="197" ref="E549:F549">E550</f>
        <v>0</v>
      </c>
      <c r="F549" s="8">
        <f t="shared" si="197"/>
        <v>335943</v>
      </c>
    </row>
    <row r="550" spans="1:6" ht="14">
      <c r="A550" s="6"/>
      <c r="B550" s="64"/>
      <c r="C550" s="163" t="s">
        <v>342</v>
      </c>
      <c r="D550" s="11">
        <v>335943</v>
      </c>
      <c r="E550" s="11">
        <v>0</v>
      </c>
      <c r="F550" s="11">
        <f t="shared" si="198" ref="F550">D550+E550</f>
        <v>335943</v>
      </c>
    </row>
    <row r="551" spans="1:6" ht="14">
      <c r="A551" s="6"/>
      <c r="B551" s="69"/>
      <c r="C551" s="6" t="s">
        <v>3</v>
      </c>
      <c r="D551" s="8">
        <f>D554+D552</f>
        <v>335943</v>
      </c>
      <c r="E551" s="8">
        <f t="shared" si="199" ref="E551:F551">E554+E552</f>
        <v>0</v>
      </c>
      <c r="F551" s="8">
        <f t="shared" si="199"/>
        <v>335943</v>
      </c>
    </row>
    <row r="552" spans="1:6" ht="14">
      <c r="A552" s="19"/>
      <c r="B552" s="32"/>
      <c r="C552" s="12" t="s">
        <v>2</v>
      </c>
      <c r="D552" s="14">
        <f>D553</f>
        <v>35943</v>
      </c>
      <c r="E552" s="14">
        <f t="shared" si="200" ref="E552:F552">E553</f>
        <v>0</v>
      </c>
      <c r="F552" s="14">
        <f t="shared" si="200"/>
        <v>35943</v>
      </c>
    </row>
    <row r="553" spans="1:6" ht="14">
      <c r="A553" s="6"/>
      <c r="B553" s="64"/>
      <c r="C553" s="10" t="s">
        <v>1</v>
      </c>
      <c r="D553" s="11">
        <v>35943</v>
      </c>
      <c r="E553" s="11">
        <v>0</v>
      </c>
      <c r="F553" s="11">
        <f t="shared" si="201" ref="F553:F554">D553+E553</f>
        <v>35943</v>
      </c>
    </row>
    <row r="554" spans="1:6" ht="14">
      <c r="A554" s="6"/>
      <c r="B554" s="84"/>
      <c r="C554" s="19" t="s">
        <v>84</v>
      </c>
      <c r="D554" s="42">
        <v>300000</v>
      </c>
      <c r="E554" s="42">
        <v>0</v>
      </c>
      <c r="F554" s="42">
        <f t="shared" si="201"/>
        <v>300000</v>
      </c>
    </row>
    <row r="555" spans="2:6" s="59" customFormat="1" ht="10.5">
      <c r="B555" s="85"/>
      <c r="D555" s="60"/>
      <c r="E555" s="60"/>
      <c r="F555" s="60"/>
    </row>
    <row r="556" spans="2:6" s="59" customFormat="1" ht="10.5">
      <c r="B556" s="85"/>
      <c r="D556" s="60"/>
      <c r="E556" s="60"/>
      <c r="F556" s="60"/>
    </row>
    <row r="557" spans="1:6" ht="15">
      <c r="A557" s="4" t="s">
        <v>27</v>
      </c>
      <c r="B557" s="3" t="s">
        <v>105</v>
      </c>
      <c r="C557" s="4" t="s">
        <v>227</v>
      </c>
      <c r="D557" s="5"/>
      <c r="E557" s="5"/>
      <c r="F557" s="5"/>
    </row>
    <row r="558" spans="2:6" s="59" customFormat="1" ht="10.5">
      <c r="B558" s="82"/>
      <c r="D558" s="60"/>
      <c r="E558" s="60"/>
      <c r="F558" s="60"/>
    </row>
    <row r="559" spans="1:6" ht="14">
      <c r="A559" s="6"/>
      <c r="B559" s="69"/>
      <c r="C559" s="6" t="s">
        <v>61</v>
      </c>
      <c r="D559" s="8">
        <f>D560</f>
        <v>831377</v>
      </c>
      <c r="E559" s="8">
        <f t="shared" si="202" ref="E559:F559">E560</f>
        <v>0</v>
      </c>
      <c r="F559" s="8">
        <f t="shared" si="202"/>
        <v>831377</v>
      </c>
    </row>
    <row r="560" spans="1:6" ht="14">
      <c r="A560" s="6"/>
      <c r="B560" s="64"/>
      <c r="C560" s="163" t="s">
        <v>342</v>
      </c>
      <c r="D560" s="11">
        <v>831377</v>
      </c>
      <c r="E560" s="11">
        <v>0</v>
      </c>
      <c r="F560" s="11">
        <f t="shared" si="203" ref="F560">D560+E560</f>
        <v>831377</v>
      </c>
    </row>
    <row r="561" spans="1:6" ht="14">
      <c r="A561" s="6"/>
      <c r="B561" s="69"/>
      <c r="C561" s="6" t="s">
        <v>3</v>
      </c>
      <c r="D561" s="8">
        <f t="shared" si="204" ref="D561:F562">D562</f>
        <v>831377</v>
      </c>
      <c r="E561" s="8">
        <f t="shared" si="204"/>
        <v>0</v>
      </c>
      <c r="F561" s="8">
        <f t="shared" si="204"/>
        <v>831377</v>
      </c>
    </row>
    <row r="562" spans="1:6" ht="14">
      <c r="A562" s="19"/>
      <c r="B562" s="32"/>
      <c r="C562" s="12" t="s">
        <v>2</v>
      </c>
      <c r="D562" s="14">
        <f t="shared" si="204"/>
        <v>831377</v>
      </c>
      <c r="E562" s="14">
        <f t="shared" si="204"/>
        <v>0</v>
      </c>
      <c r="F562" s="14">
        <f t="shared" si="204"/>
        <v>831377</v>
      </c>
    </row>
    <row r="563" spans="1:6" ht="14">
      <c r="A563" s="6"/>
      <c r="B563" s="64"/>
      <c r="C563" s="10" t="s">
        <v>1</v>
      </c>
      <c r="D563" s="11">
        <v>831377</v>
      </c>
      <c r="E563" s="11">
        <v>0</v>
      </c>
      <c r="F563" s="11">
        <f t="shared" si="205" ref="F563">D563+E563</f>
        <v>831377</v>
      </c>
    </row>
    <row r="564" spans="2:6" s="59" customFormat="1" ht="10.5">
      <c r="B564" s="85"/>
      <c r="D564" s="60"/>
      <c r="E564" s="60"/>
      <c r="F564" s="60"/>
    </row>
    <row r="565" spans="2:6" s="59" customFormat="1" ht="10.5">
      <c r="B565" s="85"/>
      <c r="D565" s="60"/>
      <c r="E565" s="60"/>
      <c r="F565" s="60"/>
    </row>
    <row r="566" spans="1:6" ht="15">
      <c r="A566" s="4" t="s">
        <v>290</v>
      </c>
      <c r="B566" s="3" t="s">
        <v>105</v>
      </c>
      <c r="C566" s="4" t="s">
        <v>291</v>
      </c>
      <c r="D566" s="5"/>
      <c r="E566" s="5"/>
      <c r="F566" s="5"/>
    </row>
    <row r="567" spans="2:6" s="59" customFormat="1" ht="10.5">
      <c r="B567" s="82"/>
      <c r="D567" s="60"/>
      <c r="E567" s="60"/>
      <c r="F567" s="60"/>
    </row>
    <row r="568" spans="1:6" ht="14">
      <c r="A568" s="6"/>
      <c r="B568" s="69"/>
      <c r="C568" s="6" t="s">
        <v>61</v>
      </c>
      <c r="D568" s="8">
        <f>D569</f>
        <v>200000</v>
      </c>
      <c r="E568" s="8">
        <f t="shared" si="206" ref="E568:F568">E569</f>
        <v>0</v>
      </c>
      <c r="F568" s="8">
        <f t="shared" si="206"/>
        <v>200000</v>
      </c>
    </row>
    <row r="569" spans="1:6" ht="14">
      <c r="A569" s="6"/>
      <c r="B569" s="64"/>
      <c r="C569" s="163" t="s">
        <v>342</v>
      </c>
      <c r="D569" s="11">
        <v>200000</v>
      </c>
      <c r="E569" s="11">
        <v>0</v>
      </c>
      <c r="F569" s="11">
        <f t="shared" si="207" ref="F569">D569+E569</f>
        <v>200000</v>
      </c>
    </row>
    <row r="570" spans="1:6" ht="14">
      <c r="A570" s="6"/>
      <c r="B570" s="69"/>
      <c r="C570" s="6" t="s">
        <v>3</v>
      </c>
      <c r="D570" s="8">
        <f t="shared" si="208" ref="D570:F571">D571</f>
        <v>200000</v>
      </c>
      <c r="E570" s="8">
        <f t="shared" si="208"/>
        <v>0</v>
      </c>
      <c r="F570" s="8">
        <f t="shared" si="208"/>
        <v>200000</v>
      </c>
    </row>
    <row r="571" spans="1:6" ht="14">
      <c r="A571" s="19"/>
      <c r="B571" s="32"/>
      <c r="C571" s="12" t="s">
        <v>2</v>
      </c>
      <c r="D571" s="14">
        <f>D572</f>
        <v>200000</v>
      </c>
      <c r="E571" s="14">
        <f t="shared" si="208"/>
        <v>0</v>
      </c>
      <c r="F571" s="14">
        <f t="shared" si="208"/>
        <v>200000</v>
      </c>
    </row>
    <row r="572" spans="1:6" ht="14">
      <c r="A572" s="6"/>
      <c r="B572" s="84"/>
      <c r="C572" s="19" t="s">
        <v>84</v>
      </c>
      <c r="D572" s="42">
        <v>200000</v>
      </c>
      <c r="E572" s="42">
        <v>0</v>
      </c>
      <c r="F572" s="42">
        <f t="shared" si="209" ref="F572">D572+E572</f>
        <v>200000</v>
      </c>
    </row>
    <row r="573" spans="2:6" s="59" customFormat="1" ht="10.5">
      <c r="B573" s="85"/>
      <c r="D573" s="60"/>
      <c r="E573" s="60"/>
      <c r="F573" s="60"/>
    </row>
    <row r="574" spans="2:6" s="59" customFormat="1" ht="10.5">
      <c r="B574" s="85"/>
      <c r="D574" s="60"/>
      <c r="E574" s="60"/>
      <c r="F574" s="60"/>
    </row>
    <row r="575" spans="1:6" ht="15">
      <c r="A575" s="4" t="s">
        <v>56</v>
      </c>
      <c r="B575" s="3" t="s">
        <v>105</v>
      </c>
      <c r="C575" s="4" t="s">
        <v>228</v>
      </c>
      <c r="D575" s="5"/>
      <c r="E575" s="5"/>
      <c r="F575" s="5"/>
    </row>
    <row r="576" spans="2:6" s="59" customFormat="1" ht="10.5">
      <c r="B576" s="82"/>
      <c r="D576" s="60"/>
      <c r="E576" s="60"/>
      <c r="F576" s="60"/>
    </row>
    <row r="577" spans="1:6" ht="14">
      <c r="A577" s="6"/>
      <c r="B577" s="69"/>
      <c r="C577" s="6" t="s">
        <v>61</v>
      </c>
      <c r="D577" s="8">
        <f>SUM(D578:D578)</f>
        <v>1319313</v>
      </c>
      <c r="E577" s="8">
        <f t="shared" si="210" ref="E577:F577">SUM(E578:E578)</f>
        <v>0</v>
      </c>
      <c r="F577" s="8">
        <f t="shared" si="210"/>
        <v>1319313</v>
      </c>
    </row>
    <row r="578" spans="1:6" ht="14">
      <c r="A578" s="6"/>
      <c r="B578" s="64"/>
      <c r="C578" s="163" t="s">
        <v>342</v>
      </c>
      <c r="D578" s="11">
        <v>1319313</v>
      </c>
      <c r="E578" s="11">
        <v>0</v>
      </c>
      <c r="F578" s="11">
        <f t="shared" si="211" ref="F578">D578+E578</f>
        <v>1319313</v>
      </c>
    </row>
    <row r="579" spans="1:6" ht="14">
      <c r="A579" s="6"/>
      <c r="B579" s="69"/>
      <c r="C579" s="6" t="s">
        <v>3</v>
      </c>
      <c r="D579" s="8">
        <f t="shared" si="212" ref="D579:F580">D580</f>
        <v>1319313</v>
      </c>
      <c r="E579" s="8">
        <f t="shared" si="212"/>
        <v>0</v>
      </c>
      <c r="F579" s="8">
        <f t="shared" si="212"/>
        <v>1319313</v>
      </c>
    </row>
    <row r="580" spans="1:6" ht="14">
      <c r="A580" s="19"/>
      <c r="B580" s="32"/>
      <c r="C580" s="12" t="s">
        <v>2</v>
      </c>
      <c r="D580" s="14">
        <f t="shared" si="212"/>
        <v>1319313</v>
      </c>
      <c r="E580" s="14">
        <f t="shared" si="212"/>
        <v>0</v>
      </c>
      <c r="F580" s="14">
        <f t="shared" si="212"/>
        <v>1319313</v>
      </c>
    </row>
    <row r="581" spans="1:6" ht="14">
      <c r="A581" s="6"/>
      <c r="B581" s="64"/>
      <c r="C581" s="10" t="s">
        <v>1</v>
      </c>
      <c r="D581" s="11">
        <v>1319313</v>
      </c>
      <c r="E581" s="11">
        <v>0</v>
      </c>
      <c r="F581" s="11">
        <f t="shared" si="213" ref="F581">D581+E581</f>
        <v>1319313</v>
      </c>
    </row>
    <row r="582" spans="2:6" s="59" customFormat="1" ht="10.5">
      <c r="B582" s="85"/>
      <c r="D582" s="60"/>
      <c r="E582" s="60"/>
      <c r="F582" s="60"/>
    </row>
    <row r="583" spans="2:6" s="59" customFormat="1" ht="10.5">
      <c r="B583" s="85"/>
      <c r="D583" s="60"/>
      <c r="E583" s="60"/>
      <c r="F583" s="60"/>
    </row>
    <row r="584" spans="1:6" ht="15">
      <c r="A584" s="4" t="s">
        <v>129</v>
      </c>
      <c r="B584" s="3" t="s">
        <v>105</v>
      </c>
      <c r="C584" s="4" t="s">
        <v>263</v>
      </c>
      <c r="D584" s="5"/>
      <c r="E584" s="5"/>
      <c r="F584" s="5"/>
    </row>
    <row r="585" spans="1:6" ht="15">
      <c r="A585" s="4"/>
      <c r="B585" s="3"/>
      <c r="C585" s="4" t="s">
        <v>264</v>
      </c>
      <c r="D585" s="5"/>
      <c r="E585" s="5"/>
      <c r="F585" s="5"/>
    </row>
    <row r="586" spans="2:6" s="59" customFormat="1" ht="10.5">
      <c r="B586" s="82"/>
      <c r="D586" s="60"/>
      <c r="E586" s="60"/>
      <c r="F586" s="60"/>
    </row>
    <row r="587" spans="1:6" ht="14">
      <c r="A587" s="6"/>
      <c r="B587" s="69"/>
      <c r="C587" s="6" t="s">
        <v>61</v>
      </c>
      <c r="D587" s="8">
        <f>SUM(D588:D588)</f>
        <v>1265933</v>
      </c>
      <c r="E587" s="8">
        <f t="shared" si="214" ref="E587:F587">SUM(E588:E588)</f>
        <v>0</v>
      </c>
      <c r="F587" s="8">
        <f t="shared" si="214"/>
        <v>1265933</v>
      </c>
    </row>
    <row r="588" spans="1:6" ht="14">
      <c r="A588" s="6"/>
      <c r="B588" s="64"/>
      <c r="C588" s="163" t="s">
        <v>342</v>
      </c>
      <c r="D588" s="11">
        <v>1265933</v>
      </c>
      <c r="E588" s="11">
        <v>0</v>
      </c>
      <c r="F588" s="11">
        <f t="shared" si="215" ref="F588">D588+E588</f>
        <v>1265933</v>
      </c>
    </row>
    <row r="589" spans="1:6" ht="14">
      <c r="A589" s="6"/>
      <c r="B589" s="69"/>
      <c r="C589" s="6" t="s">
        <v>3</v>
      </c>
      <c r="D589" s="8">
        <f t="shared" si="216" ref="D589:F590">D590</f>
        <v>1265933</v>
      </c>
      <c r="E589" s="8">
        <f t="shared" si="216"/>
        <v>0</v>
      </c>
      <c r="F589" s="8">
        <f t="shared" si="216"/>
        <v>1265933</v>
      </c>
    </row>
    <row r="590" spans="1:6" ht="14">
      <c r="A590" s="19"/>
      <c r="B590" s="32"/>
      <c r="C590" s="12" t="s">
        <v>2</v>
      </c>
      <c r="D590" s="14">
        <f t="shared" si="216"/>
        <v>1265933</v>
      </c>
      <c r="E590" s="14">
        <f t="shared" si="216"/>
        <v>0</v>
      </c>
      <c r="F590" s="14">
        <f t="shared" si="216"/>
        <v>1265933</v>
      </c>
    </row>
    <row r="591" spans="1:6" ht="14">
      <c r="A591" s="6"/>
      <c r="B591" s="64"/>
      <c r="C591" s="10" t="s">
        <v>1</v>
      </c>
      <c r="D591" s="11">
        <v>1265933</v>
      </c>
      <c r="E591" s="11">
        <v>0</v>
      </c>
      <c r="F591" s="11">
        <f t="shared" si="217" ref="F591">D591+E591</f>
        <v>1265933</v>
      </c>
    </row>
    <row r="592" spans="2:6" s="59" customFormat="1" ht="10.5">
      <c r="B592" s="85"/>
      <c r="D592" s="60"/>
      <c r="E592" s="60"/>
      <c r="F592" s="60"/>
    </row>
    <row r="593" spans="2:6" s="59" customFormat="1" ht="10.5">
      <c r="B593" s="85"/>
      <c r="D593" s="60"/>
      <c r="E593" s="60"/>
      <c r="F593" s="60"/>
    </row>
    <row r="594" spans="1:6" ht="17.5">
      <c r="A594" s="21"/>
      <c r="B594" s="21"/>
      <c r="C594" s="184" t="s">
        <v>323</v>
      </c>
      <c r="D594" s="61"/>
      <c r="E594" s="61"/>
      <c r="F594" s="61"/>
    </row>
    <row r="595" spans="1:6" s="52" customFormat="1" ht="17.5">
      <c r="A595" s="21"/>
      <c r="B595" s="21"/>
      <c r="C595" s="184" t="s">
        <v>324</v>
      </c>
      <c r="D595" s="61"/>
      <c r="E595" s="61"/>
      <c r="F595" s="61"/>
    </row>
    <row r="596" spans="4:6" s="59" customFormat="1" ht="10.5">
      <c r="D596" s="60"/>
      <c r="E596" s="60"/>
      <c r="F596" s="60"/>
    </row>
    <row r="597" spans="1:6" ht="15">
      <c r="A597" s="4"/>
      <c r="B597" s="3"/>
      <c r="C597" s="4" t="s">
        <v>61</v>
      </c>
      <c r="D597" s="5">
        <f>D598+D600+D599</f>
        <v>27068170</v>
      </c>
      <c r="E597" s="5">
        <f t="shared" si="218" ref="E597:F597">E598+E600+E599</f>
        <v>294808</v>
      </c>
      <c r="F597" s="5">
        <f t="shared" si="218"/>
        <v>27362978</v>
      </c>
    </row>
    <row r="598" spans="1:6" ht="14">
      <c r="A598" s="6"/>
      <c r="B598" s="9"/>
      <c r="C598" s="163" t="s">
        <v>342</v>
      </c>
      <c r="D598" s="11">
        <f>D615+D668+D707+D678+D716+D750+D630+D658+D759+D768+D697+D688+D645+D741</f>
        <v>23818240</v>
      </c>
      <c r="E598" s="124">
        <f>E615+E668+E707+E678+E716+E750+E630+E658+E759+E768+E697+E688+E645+E741</f>
        <v>232128</v>
      </c>
      <c r="F598" s="11">
        <f>F615+F668+F707+F678+F716+F750+F630+F658+F759+F768+F697+F688+F645+F741</f>
        <v>24050368</v>
      </c>
    </row>
    <row r="599" spans="1:6" ht="14">
      <c r="A599" s="6"/>
      <c r="B599" s="9"/>
      <c r="C599" s="79" t="s">
        <v>173</v>
      </c>
      <c r="D599" s="51">
        <f>D769+D689+D631</f>
        <v>420912</v>
      </c>
      <c r="E599" s="51">
        <f>E769+E689+E631</f>
        <v>21024</v>
      </c>
      <c r="F599" s="51">
        <f>F769+F689+F631</f>
        <v>441936</v>
      </c>
    </row>
    <row r="600" spans="1:6" ht="14">
      <c r="A600" s="6"/>
      <c r="B600" s="9"/>
      <c r="C600" s="10" t="s">
        <v>117</v>
      </c>
      <c r="D600" s="11">
        <f>D632+D717+D698+D730+D616+D679+D659</f>
        <v>2829018</v>
      </c>
      <c r="E600" s="11">
        <f>E632+E717+E698+E730+E616+E679+E659</f>
        <v>41656</v>
      </c>
      <c r="F600" s="11">
        <f>F632+F717+F698+F730+F616+F679+F659</f>
        <v>2870674</v>
      </c>
    </row>
    <row r="601" spans="1:6" ht="15">
      <c r="A601" s="4"/>
      <c r="B601" s="3"/>
      <c r="C601" s="4" t="s">
        <v>3</v>
      </c>
      <c r="D601" s="5">
        <f>D602+D608</f>
        <v>27068170</v>
      </c>
      <c r="E601" s="5">
        <f t="shared" si="219" ref="E601:F601">E602+E608</f>
        <v>294808</v>
      </c>
      <c r="F601" s="5">
        <f t="shared" si="219"/>
        <v>27362978</v>
      </c>
    </row>
    <row r="602" spans="1:6" ht="14">
      <c r="A602" s="19"/>
      <c r="B602" s="13"/>
      <c r="C602" s="12" t="s">
        <v>2</v>
      </c>
      <c r="D602" s="14">
        <f>D603+D607+D606</f>
        <v>24151077</v>
      </c>
      <c r="E602" s="14">
        <f t="shared" si="220" ref="E602:F602">E603+E607+E606</f>
        <v>191297</v>
      </c>
      <c r="F602" s="14">
        <f t="shared" si="220"/>
        <v>24342374</v>
      </c>
    </row>
    <row r="603" spans="1:6" ht="14">
      <c r="A603" s="6"/>
      <c r="B603" s="9"/>
      <c r="C603" s="10" t="s">
        <v>5</v>
      </c>
      <c r="D603" s="11">
        <f>D619+D635+D671+D710+D682+D720+D701+D733+D753+D662+D762+D772</f>
        <v>15516959</v>
      </c>
      <c r="E603" s="11">
        <f>E619+E635+E671+E710+E682+E720+E701+E733+E753+E662+E762+E772</f>
        <v>196297</v>
      </c>
      <c r="F603" s="11">
        <f>F619+F635+F671+F710+F682+F720+F701+F733+F753+F662+F762+F772</f>
        <v>15713256</v>
      </c>
    </row>
    <row r="604" spans="1:6" ht="14">
      <c r="A604" s="6"/>
      <c r="B604" s="9"/>
      <c r="C604" s="57" t="s">
        <v>116</v>
      </c>
      <c r="D604" s="11">
        <f t="shared" si="221" ref="D604:F605">D620+D636+D734+D721</f>
        <v>5479326</v>
      </c>
      <c r="E604" s="11">
        <f t="shared" si="221"/>
        <v>40478</v>
      </c>
      <c r="F604" s="11">
        <f t="shared" si="221"/>
        <v>5519804</v>
      </c>
    </row>
    <row r="605" spans="1:6" ht="14">
      <c r="A605" s="6"/>
      <c r="B605" s="9"/>
      <c r="C605" s="63" t="s">
        <v>119</v>
      </c>
      <c r="D605" s="11">
        <f t="shared" si="221"/>
        <v>4247033</v>
      </c>
      <c r="E605" s="11">
        <f t="shared" si="221"/>
        <v>32751</v>
      </c>
      <c r="F605" s="11">
        <f t="shared" si="221"/>
        <v>4279784</v>
      </c>
    </row>
    <row r="606" spans="1:6" ht="14">
      <c r="A606" s="6"/>
      <c r="B606" s="9"/>
      <c r="C606" s="10" t="s">
        <v>85</v>
      </c>
      <c r="D606" s="11">
        <f>D648+D744+D622</f>
        <v>7788958</v>
      </c>
      <c r="E606" s="11">
        <f>E648+E744+E622</f>
        <v>-30000</v>
      </c>
      <c r="F606" s="11">
        <f>F648+F744+F622</f>
        <v>7758958</v>
      </c>
    </row>
    <row r="607" spans="1:6" ht="13">
      <c r="A607" s="74"/>
      <c r="B607" s="74"/>
      <c r="C607" s="10" t="s">
        <v>88</v>
      </c>
      <c r="D607" s="51">
        <f>D623+D692</f>
        <v>845160</v>
      </c>
      <c r="E607" s="51">
        <f>E623+E692</f>
        <v>25000</v>
      </c>
      <c r="F607" s="51">
        <f>F623+F692</f>
        <v>870160</v>
      </c>
    </row>
    <row r="608" spans="1:6" ht="14">
      <c r="A608" s="19"/>
      <c r="B608" s="86"/>
      <c r="C608" s="19" t="s">
        <v>84</v>
      </c>
      <c r="D608" s="42">
        <f>D683+D638+D723+D702+D624+D663+D672</f>
        <v>2917093</v>
      </c>
      <c r="E608" s="42">
        <f>E683+E638+E723+E702+E624+E663+E672</f>
        <v>103511</v>
      </c>
      <c r="F608" s="42">
        <f>F683+F638+F723+F702+F624+F663+F672</f>
        <v>3020604</v>
      </c>
    </row>
    <row r="609" spans="2:6" s="59" customFormat="1" ht="10.5">
      <c r="B609" s="82"/>
      <c r="D609" s="60"/>
      <c r="E609" s="60"/>
      <c r="F609" s="60"/>
    </row>
    <row r="610" spans="2:6" s="59" customFormat="1" ht="10.5">
      <c r="B610" s="82"/>
      <c r="D610" s="60"/>
      <c r="E610" s="60"/>
      <c r="F610" s="60"/>
    </row>
    <row r="611" spans="1:6" ht="15">
      <c r="A611" s="4" t="s">
        <v>28</v>
      </c>
      <c r="B611" s="3" t="s">
        <v>104</v>
      </c>
      <c r="C611" s="164" t="s">
        <v>393</v>
      </c>
      <c r="D611" s="5"/>
      <c r="E611" s="5"/>
      <c r="F611" s="5"/>
    </row>
    <row r="612" spans="1:6" ht="15">
      <c r="A612" s="4"/>
      <c r="B612" s="3"/>
      <c r="C612" s="164" t="s">
        <v>392</v>
      </c>
      <c r="D612" s="5"/>
      <c r="E612" s="5"/>
      <c r="F612" s="5"/>
    </row>
    <row r="613" spans="1:6" s="17" customFormat="1" ht="10.5">
      <c r="A613" s="59"/>
      <c r="B613" s="16"/>
      <c r="D613" s="18"/>
      <c r="E613" s="18"/>
      <c r="F613" s="18"/>
    </row>
    <row r="614" spans="1:7" ht="14">
      <c r="A614" s="6"/>
      <c r="B614" s="7"/>
      <c r="C614" s="6" t="s">
        <v>61</v>
      </c>
      <c r="D614" s="8">
        <f>SUM(D615:D616)</f>
        <v>4940230</v>
      </c>
      <c r="E614" s="43">
        <f t="shared" si="222" ref="E614:F614">SUM(E615:E616)</f>
        <v>79077</v>
      </c>
      <c r="F614" s="8">
        <f t="shared" si="222"/>
        <v>5019307</v>
      </c>
      <c r="G614" s="163"/>
    </row>
    <row r="615" spans="1:7" ht="14">
      <c r="A615" s="6"/>
      <c r="B615" s="9"/>
      <c r="C615" s="163" t="s">
        <v>342</v>
      </c>
      <c r="D615" s="11">
        <v>4931693</v>
      </c>
      <c r="E615" s="51">
        <v>79077</v>
      </c>
      <c r="F615" s="11">
        <f t="shared" si="223" ref="F615:F616">D615+E615</f>
        <v>5010770</v>
      </c>
      <c r="G615" s="163"/>
    </row>
    <row r="616" spans="1:7" ht="14">
      <c r="A616" s="6"/>
      <c r="B616" s="9"/>
      <c r="C616" s="10" t="s">
        <v>117</v>
      </c>
      <c r="D616" s="11">
        <v>8537</v>
      </c>
      <c r="E616" s="51">
        <v>0</v>
      </c>
      <c r="F616" s="11">
        <f t="shared" si="223"/>
        <v>8537</v>
      </c>
      <c r="G616" s="163"/>
    </row>
    <row r="617" spans="1:7" ht="14">
      <c r="A617" s="6"/>
      <c r="B617" s="7"/>
      <c r="C617" s="6" t="s">
        <v>3</v>
      </c>
      <c r="D617" s="8">
        <f>D618+D624</f>
        <v>4940230</v>
      </c>
      <c r="E617" s="43">
        <f t="shared" si="224" ref="E617:F617">E618+E624</f>
        <v>79077</v>
      </c>
      <c r="F617" s="8">
        <f t="shared" si="224"/>
        <v>5019307</v>
      </c>
      <c r="G617" s="163"/>
    </row>
    <row r="618" spans="1:7" ht="14">
      <c r="A618" s="19"/>
      <c r="B618" s="13"/>
      <c r="C618" s="12" t="s">
        <v>2</v>
      </c>
      <c r="D618" s="14">
        <f>D619+D623+D622</f>
        <v>4899269</v>
      </c>
      <c r="E618" s="42">
        <f t="shared" si="225" ref="E618:F618">E619+E623+E622</f>
        <v>-15234</v>
      </c>
      <c r="F618" s="14">
        <f t="shared" si="225"/>
        <v>4884035</v>
      </c>
      <c r="G618" s="163"/>
    </row>
    <row r="619" spans="1:7" ht="14">
      <c r="A619" s="6"/>
      <c r="B619" s="9"/>
      <c r="C619" s="10" t="s">
        <v>5</v>
      </c>
      <c r="D619" s="11">
        <v>4794109</v>
      </c>
      <c r="E619" s="51">
        <v>-10234</v>
      </c>
      <c r="F619" s="11">
        <f t="shared" si="226" ref="F619:F624">D619+E619</f>
        <v>4783875</v>
      </c>
      <c r="G619" s="163"/>
    </row>
    <row r="620" spans="1:7" ht="14">
      <c r="A620" s="6"/>
      <c r="B620" s="9"/>
      <c r="C620" s="57" t="s">
        <v>116</v>
      </c>
      <c r="D620" s="11">
        <v>4141305</v>
      </c>
      <c r="E620" s="51">
        <v>35880</v>
      </c>
      <c r="F620" s="11">
        <f t="shared" si="226"/>
        <v>4177185</v>
      </c>
      <c r="G620" s="163"/>
    </row>
    <row r="621" spans="1:7" ht="14">
      <c r="A621" s="6"/>
      <c r="B621" s="9"/>
      <c r="C621" s="63" t="s">
        <v>119</v>
      </c>
      <c r="D621" s="11">
        <v>3211283</v>
      </c>
      <c r="E621" s="51">
        <v>29031</v>
      </c>
      <c r="F621" s="11">
        <f t="shared" si="226"/>
        <v>3240314</v>
      </c>
      <c r="G621" s="163"/>
    </row>
    <row r="622" spans="1:7" ht="14">
      <c r="A622" s="6"/>
      <c r="B622" s="9"/>
      <c r="C622" s="10" t="s">
        <v>85</v>
      </c>
      <c r="D622" s="11">
        <v>60000</v>
      </c>
      <c r="E622" s="51">
        <v>-30000</v>
      </c>
      <c r="F622" s="11">
        <f t="shared" si="226"/>
        <v>30000</v>
      </c>
      <c r="G622" s="163"/>
    </row>
    <row r="623" spans="1:7" ht="13">
      <c r="A623" s="74"/>
      <c r="B623" s="74"/>
      <c r="C623" s="10" t="s">
        <v>88</v>
      </c>
      <c r="D623" s="51">
        <v>45160</v>
      </c>
      <c r="E623" s="51">
        <v>25000</v>
      </c>
      <c r="F623" s="11">
        <f t="shared" si="226"/>
        <v>70160</v>
      </c>
      <c r="G623" s="163"/>
    </row>
    <row r="624" spans="1:7" ht="14">
      <c r="A624" s="6"/>
      <c r="B624" s="9"/>
      <c r="C624" s="19" t="s">
        <v>84</v>
      </c>
      <c r="D624" s="42">
        <v>40961</v>
      </c>
      <c r="E624" s="42">
        <v>94311</v>
      </c>
      <c r="F624" s="42">
        <f t="shared" si="226"/>
        <v>135272</v>
      </c>
      <c r="G624" s="163"/>
    </row>
    <row r="625" spans="2:7" s="59" customFormat="1" ht="10.5">
      <c r="B625" s="82"/>
      <c r="D625" s="60"/>
      <c r="E625" s="60"/>
      <c r="F625" s="60"/>
      <c r="G625" s="151"/>
    </row>
    <row r="626" spans="2:7" s="59" customFormat="1" ht="10.5">
      <c r="B626" s="82"/>
      <c r="D626" s="60"/>
      <c r="E626" s="60"/>
      <c r="F626" s="60"/>
      <c r="G626" s="151"/>
    </row>
    <row r="627" spans="1:7" ht="15.5">
      <c r="A627" s="4" t="s">
        <v>29</v>
      </c>
      <c r="B627" s="3" t="s">
        <v>104</v>
      </c>
      <c r="C627" s="4" t="s">
        <v>242</v>
      </c>
      <c r="D627" s="38"/>
      <c r="E627" s="38"/>
      <c r="F627" s="38"/>
      <c r="G627" s="163"/>
    </row>
    <row r="628" spans="1:7" s="17" customFormat="1" ht="10.5">
      <c r="A628" s="59"/>
      <c r="B628" s="16"/>
      <c r="D628" s="18"/>
      <c r="E628" s="18"/>
      <c r="F628" s="18"/>
      <c r="G628" s="151"/>
    </row>
    <row r="629" spans="1:7" ht="14">
      <c r="A629" s="6"/>
      <c r="B629" s="7"/>
      <c r="C629" s="6" t="s">
        <v>61</v>
      </c>
      <c r="D629" s="8">
        <f>SUM(D630:D632)</f>
        <v>3696408</v>
      </c>
      <c r="E629" s="8">
        <f t="shared" si="227" ref="E629:F629">SUM(E630:E632)</f>
        <v>97272</v>
      </c>
      <c r="F629" s="8">
        <f t="shared" si="227"/>
        <v>3793680</v>
      </c>
      <c r="G629" s="163"/>
    </row>
    <row r="630" spans="1:7" ht="14">
      <c r="A630" s="6"/>
      <c r="B630" s="9"/>
      <c r="C630" s="163" t="s">
        <v>342</v>
      </c>
      <c r="D630" s="11">
        <v>1723561</v>
      </c>
      <c r="E630" s="11">
        <v>76248</v>
      </c>
      <c r="F630" s="11">
        <f t="shared" si="228" ref="F630:F632">D630+E630</f>
        <v>1799809</v>
      </c>
      <c r="G630" s="163"/>
    </row>
    <row r="631" spans="1:7" s="52" customFormat="1" ht="14">
      <c r="A631" s="65"/>
      <c r="B631" s="9"/>
      <c r="C631" s="160" t="s">
        <v>173</v>
      </c>
      <c r="D631" s="51">
        <v>0</v>
      </c>
      <c r="E631" s="51">
        <v>21024</v>
      </c>
      <c r="F631" s="51">
        <f t="shared" si="228"/>
        <v>21024</v>
      </c>
      <c r="G631" s="163"/>
    </row>
    <row r="632" spans="1:7" ht="14">
      <c r="A632" s="6"/>
      <c r="B632" s="9"/>
      <c r="C632" s="10" t="s">
        <v>117</v>
      </c>
      <c r="D632" s="11">
        <v>1972847</v>
      </c>
      <c r="E632" s="11">
        <v>0</v>
      </c>
      <c r="F632" s="11">
        <f t="shared" si="228"/>
        <v>1972847</v>
      </c>
      <c r="G632" s="163"/>
    </row>
    <row r="633" spans="1:6" ht="14">
      <c r="A633" s="6"/>
      <c r="B633" s="7"/>
      <c r="C633" s="6" t="s">
        <v>3</v>
      </c>
      <c r="D633" s="8">
        <f>D634+D638</f>
        <v>3696408</v>
      </c>
      <c r="E633" s="8">
        <f t="shared" si="229" ref="E633:F633">E634+E638</f>
        <v>97272</v>
      </c>
      <c r="F633" s="8">
        <f t="shared" si="229"/>
        <v>3793680</v>
      </c>
    </row>
    <row r="634" spans="1:6" ht="14">
      <c r="A634" s="19"/>
      <c r="B634" s="13"/>
      <c r="C634" s="12" t="s">
        <v>2</v>
      </c>
      <c r="D634" s="14">
        <f>D635</f>
        <v>3508668</v>
      </c>
      <c r="E634" s="14">
        <f t="shared" si="230" ref="E634:F634">E635</f>
        <v>97272</v>
      </c>
      <c r="F634" s="14">
        <f t="shared" si="230"/>
        <v>3605940</v>
      </c>
    </row>
    <row r="635" spans="1:6" ht="14">
      <c r="A635" s="6"/>
      <c r="B635" s="9"/>
      <c r="C635" s="10" t="s">
        <v>5</v>
      </c>
      <c r="D635" s="11">
        <v>3508668</v>
      </c>
      <c r="E635" s="11">
        <v>97272</v>
      </c>
      <c r="F635" s="11">
        <f t="shared" si="231" ref="F635:F638">D635+E635</f>
        <v>3605940</v>
      </c>
    </row>
    <row r="636" spans="1:6" ht="14">
      <c r="A636" s="6"/>
      <c r="B636" s="9"/>
      <c r="C636" s="57" t="s">
        <v>116</v>
      </c>
      <c r="D636" s="11">
        <v>1063252</v>
      </c>
      <c r="E636" s="11">
        <v>4598</v>
      </c>
      <c r="F636" s="11">
        <f t="shared" si="231"/>
        <v>1067850</v>
      </c>
    </row>
    <row r="637" spans="1:6" ht="14">
      <c r="A637" s="6"/>
      <c r="B637" s="9"/>
      <c r="C637" s="63" t="s">
        <v>119</v>
      </c>
      <c r="D637" s="11">
        <v>823210</v>
      </c>
      <c r="E637" s="11">
        <v>3720</v>
      </c>
      <c r="F637" s="11">
        <f t="shared" si="231"/>
        <v>826930</v>
      </c>
    </row>
    <row r="638" spans="1:6" ht="14">
      <c r="A638" s="19"/>
      <c r="B638" s="86"/>
      <c r="C638" s="19" t="s">
        <v>84</v>
      </c>
      <c r="D638" s="42">
        <v>187740</v>
      </c>
      <c r="E638" s="42">
        <v>0</v>
      </c>
      <c r="F638" s="42">
        <f t="shared" si="231"/>
        <v>187740</v>
      </c>
    </row>
    <row r="639" spans="2:6" s="59" customFormat="1" ht="10.5">
      <c r="B639" s="82"/>
      <c r="D639" s="60"/>
      <c r="E639" s="60"/>
      <c r="F639" s="60"/>
    </row>
    <row r="640" spans="2:6" s="59" customFormat="1" ht="10.5">
      <c r="B640" s="82"/>
      <c r="D640" s="60"/>
      <c r="E640" s="60"/>
      <c r="F640" s="60"/>
    </row>
    <row r="641" spans="1:6" ht="15">
      <c r="A641" s="4" t="s">
        <v>47</v>
      </c>
      <c r="B641" s="3" t="s">
        <v>97</v>
      </c>
      <c r="C641" s="4" t="s">
        <v>219</v>
      </c>
      <c r="D641" s="5"/>
      <c r="E641" s="5"/>
      <c r="F641" s="5"/>
    </row>
    <row r="642" spans="1:6" ht="15">
      <c r="A642" s="87"/>
      <c r="B642" s="3"/>
      <c r="C642" s="4" t="s">
        <v>220</v>
      </c>
      <c r="D642" s="5"/>
      <c r="E642" s="5"/>
      <c r="F642" s="5"/>
    </row>
    <row r="643" spans="1:6" s="17" customFormat="1" ht="10.5">
      <c r="A643" s="88"/>
      <c r="B643" s="16"/>
      <c r="D643" s="18"/>
      <c r="E643" s="18"/>
      <c r="F643" s="18"/>
    </row>
    <row r="644" spans="1:6" ht="14">
      <c r="A644" s="6"/>
      <c r="B644" s="7"/>
      <c r="C644" s="6" t="s">
        <v>61</v>
      </c>
      <c r="D644" s="8">
        <f>SUM(D645:D645)</f>
        <v>1587429</v>
      </c>
      <c r="E644" s="8">
        <f t="shared" si="232" ref="E644:F644">SUM(E645:E645)</f>
        <v>0</v>
      </c>
      <c r="F644" s="8">
        <f t="shared" si="232"/>
        <v>1587429</v>
      </c>
    </row>
    <row r="645" spans="1:6" ht="14">
      <c r="A645" s="6"/>
      <c r="B645" s="9"/>
      <c r="C645" s="163" t="s">
        <v>342</v>
      </c>
      <c r="D645" s="11">
        <v>1587429</v>
      </c>
      <c r="E645" s="11"/>
      <c r="F645" s="11">
        <f t="shared" si="233" ref="F645">D645+E645</f>
        <v>1587429</v>
      </c>
    </row>
    <row r="646" spans="1:6" ht="14">
      <c r="A646" s="6"/>
      <c r="B646" s="7"/>
      <c r="C646" s="6" t="s">
        <v>3</v>
      </c>
      <c r="D646" s="8">
        <f t="shared" si="234" ref="D646:F647">D647</f>
        <v>1587429</v>
      </c>
      <c r="E646" s="8">
        <f t="shared" si="234"/>
        <v>0</v>
      </c>
      <c r="F646" s="8">
        <f t="shared" si="234"/>
        <v>1587429</v>
      </c>
    </row>
    <row r="647" spans="1:6" ht="14">
      <c r="A647" s="19"/>
      <c r="B647" s="13"/>
      <c r="C647" s="12" t="s">
        <v>2</v>
      </c>
      <c r="D647" s="14">
        <f t="shared" si="234"/>
        <v>1587429</v>
      </c>
      <c r="E647" s="14">
        <f t="shared" si="234"/>
        <v>0</v>
      </c>
      <c r="F647" s="14">
        <f t="shared" si="234"/>
        <v>1587429</v>
      </c>
    </row>
    <row r="648" spans="1:6" ht="14">
      <c r="A648" s="6"/>
      <c r="B648" s="9"/>
      <c r="C648" s="10" t="s">
        <v>85</v>
      </c>
      <c r="D648" s="11">
        <v>1587429</v>
      </c>
      <c r="E648" s="11"/>
      <c r="F648" s="11">
        <f t="shared" si="235" ref="F648">D648+E648</f>
        <v>1587429</v>
      </c>
    </row>
    <row r="649" spans="4:6" s="59" customFormat="1" ht="10.5">
      <c r="D649" s="60"/>
      <c r="E649" s="60"/>
      <c r="F649" s="60"/>
    </row>
    <row r="650" spans="4:6" s="59" customFormat="1" ht="10.5">
      <c r="D650" s="60"/>
      <c r="E650" s="60"/>
      <c r="F650" s="60"/>
    </row>
    <row r="651" spans="4:6" s="59" customFormat="1" ht="10.5">
      <c r="D651" s="60"/>
      <c r="E651" s="60"/>
      <c r="F651" s="60"/>
    </row>
    <row r="652" spans="4:6" s="59" customFormat="1" ht="10.5">
      <c r="D652" s="60"/>
      <c r="E652" s="60"/>
      <c r="F652" s="60"/>
    </row>
    <row r="653" spans="4:6" s="59" customFormat="1" ht="10.5">
      <c r="D653" s="60"/>
      <c r="E653" s="60"/>
      <c r="F653" s="60"/>
    </row>
    <row r="654" spans="4:6" s="59" customFormat="1" ht="10.5">
      <c r="D654" s="60"/>
      <c r="E654" s="60"/>
      <c r="F654" s="60"/>
    </row>
    <row r="655" spans="1:6" ht="15">
      <c r="A655" s="4" t="s">
        <v>181</v>
      </c>
      <c r="B655" s="3" t="s">
        <v>182</v>
      </c>
      <c r="C655" s="4" t="s">
        <v>183</v>
      </c>
      <c r="D655" s="5"/>
      <c r="E655" s="5"/>
      <c r="F655" s="5"/>
    </row>
    <row r="656" spans="1:6" s="17" customFormat="1" ht="10.5">
      <c r="A656" s="59"/>
      <c r="B656" s="16"/>
      <c r="D656" s="18"/>
      <c r="E656" s="18"/>
      <c r="F656" s="18"/>
    </row>
    <row r="657" spans="1:6" ht="14">
      <c r="A657" s="6"/>
      <c r="B657" s="6"/>
      <c r="C657" s="6" t="s">
        <v>61</v>
      </c>
      <c r="D657" s="8">
        <f>D658+D659</f>
        <v>804515</v>
      </c>
      <c r="E657" s="8">
        <f t="shared" si="236" ref="E657:F657">E658+E659</f>
        <v>41656</v>
      </c>
      <c r="F657" s="8">
        <f t="shared" si="236"/>
        <v>846171</v>
      </c>
    </row>
    <row r="658" spans="1:6" ht="14">
      <c r="A658" s="6"/>
      <c r="C658" s="163" t="s">
        <v>342</v>
      </c>
      <c r="D658" s="11">
        <v>707803</v>
      </c>
      <c r="E658" s="11">
        <v>0</v>
      </c>
      <c r="F658" s="11">
        <f t="shared" si="237" ref="F658:F659">D658+E658</f>
        <v>707803</v>
      </c>
    </row>
    <row r="659" spans="1:6" ht="14">
      <c r="A659" s="6"/>
      <c r="B659" s="9"/>
      <c r="C659" s="10" t="s">
        <v>117</v>
      </c>
      <c r="D659" s="11">
        <v>96712</v>
      </c>
      <c r="E659" s="11">
        <v>41656</v>
      </c>
      <c r="F659" s="11">
        <f t="shared" si="237"/>
        <v>138368</v>
      </c>
    </row>
    <row r="660" spans="1:6" ht="14">
      <c r="A660" s="6"/>
      <c r="B660" s="6"/>
      <c r="C660" s="6" t="s">
        <v>3</v>
      </c>
      <c r="D660" s="8">
        <f>D661+D663</f>
        <v>804515</v>
      </c>
      <c r="E660" s="8">
        <f t="shared" si="238" ref="E660:F660">E661+E663</f>
        <v>41656</v>
      </c>
      <c r="F660" s="8">
        <f t="shared" si="238"/>
        <v>846171</v>
      </c>
    </row>
    <row r="661" spans="1:6" ht="14">
      <c r="A661" s="19"/>
      <c r="B661" s="19"/>
      <c r="C661" s="19" t="s">
        <v>2</v>
      </c>
      <c r="D661" s="42">
        <f>D662</f>
        <v>728399</v>
      </c>
      <c r="E661" s="42">
        <f t="shared" si="239" ref="E661:F661">E662</f>
        <v>57259</v>
      </c>
      <c r="F661" s="42">
        <f t="shared" si="239"/>
        <v>785658</v>
      </c>
    </row>
    <row r="662" spans="3:6" ht="13">
      <c r="C662" s="10" t="s">
        <v>1</v>
      </c>
      <c r="D662" s="11">
        <v>728399</v>
      </c>
      <c r="E662" s="11">
        <v>57259</v>
      </c>
      <c r="F662" s="11">
        <f t="shared" si="240" ref="F662:F663">D662+E662</f>
        <v>785658</v>
      </c>
    </row>
    <row r="663" spans="1:6" ht="14">
      <c r="A663" s="19"/>
      <c r="B663" s="86"/>
      <c r="C663" s="138" t="s">
        <v>84</v>
      </c>
      <c r="D663" s="42">
        <v>76116</v>
      </c>
      <c r="E663" s="42">
        <v>-15603</v>
      </c>
      <c r="F663" s="42">
        <f t="shared" si="240"/>
        <v>60513</v>
      </c>
    </row>
    <row r="664" spans="3:6" s="59" customFormat="1" ht="10.5">
      <c r="C664" s="149"/>
      <c r="D664" s="60"/>
      <c r="E664" s="60"/>
      <c r="F664" s="60"/>
    </row>
    <row r="665" spans="1:6" ht="15">
      <c r="A665" s="4" t="s">
        <v>139</v>
      </c>
      <c r="B665" s="3" t="s">
        <v>112</v>
      </c>
      <c r="C665" s="150" t="s">
        <v>87</v>
      </c>
      <c r="D665" s="5"/>
      <c r="E665" s="5"/>
      <c r="F665" s="5"/>
    </row>
    <row r="666" spans="1:6" s="17" customFormat="1" ht="10.5">
      <c r="A666" s="59"/>
      <c r="B666" s="16"/>
      <c r="C666" s="151"/>
      <c r="D666" s="18"/>
      <c r="E666" s="18"/>
      <c r="F666" s="18"/>
    </row>
    <row r="667" spans="1:6" ht="14">
      <c r="A667" s="6"/>
      <c r="B667" s="69"/>
      <c r="C667" s="129" t="s">
        <v>61</v>
      </c>
      <c r="D667" s="8">
        <f>SUM(D668:D668)</f>
        <v>542540</v>
      </c>
      <c r="E667" s="8">
        <f t="shared" si="241" ref="E667:F667">SUM(E668:E668)</f>
        <v>0</v>
      </c>
      <c r="F667" s="8">
        <f t="shared" si="241"/>
        <v>542540</v>
      </c>
    </row>
    <row r="668" spans="2:6" ht="13">
      <c r="B668" s="64"/>
      <c r="C668" s="163" t="s">
        <v>342</v>
      </c>
      <c r="D668" s="11">
        <v>542540</v>
      </c>
      <c r="E668" s="11"/>
      <c r="F668" s="11">
        <f t="shared" si="242" ref="F668">D668+E668</f>
        <v>542540</v>
      </c>
    </row>
    <row r="669" spans="1:6" ht="14">
      <c r="A669" s="6"/>
      <c r="B669" s="69"/>
      <c r="C669" s="129" t="s">
        <v>3</v>
      </c>
      <c r="D669" s="8">
        <f>D670+D672</f>
        <v>542540</v>
      </c>
      <c r="E669" s="8">
        <f t="shared" si="243" ref="E669:F669">E670+E672</f>
        <v>0</v>
      </c>
      <c r="F669" s="8">
        <f t="shared" si="243"/>
        <v>542540</v>
      </c>
    </row>
    <row r="670" spans="1:6" ht="14">
      <c r="A670" s="19"/>
      <c r="B670" s="69"/>
      <c r="C670" s="138" t="s">
        <v>2</v>
      </c>
      <c r="D670" s="42">
        <f t="shared" si="244" ref="D670:F670">D671</f>
        <v>534312</v>
      </c>
      <c r="E670" s="42">
        <f t="shared" si="244"/>
        <v>0</v>
      </c>
      <c r="F670" s="42">
        <f t="shared" si="244"/>
        <v>534312</v>
      </c>
    </row>
    <row r="671" spans="2:6" ht="13">
      <c r="B671" s="64"/>
      <c r="C671" s="123" t="s">
        <v>1</v>
      </c>
      <c r="D671" s="11">
        <v>534312</v>
      </c>
      <c r="E671" s="11"/>
      <c r="F671" s="11">
        <f t="shared" si="245" ref="F671:F672">D671+E671</f>
        <v>534312</v>
      </c>
    </row>
    <row r="672" spans="1:6" ht="14">
      <c r="A672" s="19"/>
      <c r="B672" s="86"/>
      <c r="C672" s="138" t="s">
        <v>84</v>
      </c>
      <c r="D672" s="42">
        <v>8228</v>
      </c>
      <c r="E672" s="42"/>
      <c r="F672" s="42">
        <f t="shared" si="245"/>
        <v>8228</v>
      </c>
    </row>
    <row r="673" spans="3:6" s="59" customFormat="1" ht="10.5">
      <c r="C673" s="149"/>
      <c r="D673" s="60"/>
      <c r="E673" s="60"/>
      <c r="F673" s="60"/>
    </row>
    <row r="674" spans="1:6" ht="15">
      <c r="A674" s="4" t="s">
        <v>80</v>
      </c>
      <c r="B674" s="3" t="s">
        <v>104</v>
      </c>
      <c r="C674" s="150" t="s">
        <v>265</v>
      </c>
      <c r="D674" s="5"/>
      <c r="E674" s="5"/>
      <c r="F674" s="5"/>
    </row>
    <row r="675" spans="1:6" ht="15">
      <c r="A675" s="4"/>
      <c r="B675" s="3"/>
      <c r="C675" s="4" t="s">
        <v>266</v>
      </c>
      <c r="D675" s="5"/>
      <c r="E675" s="5"/>
      <c r="F675" s="5"/>
    </row>
    <row r="676" spans="1:6" s="17" customFormat="1" ht="10.5">
      <c r="A676" s="59"/>
      <c r="B676" s="16"/>
      <c r="D676" s="18"/>
      <c r="E676" s="18"/>
      <c r="F676" s="18"/>
    </row>
    <row r="677" spans="1:6" ht="14">
      <c r="A677" s="6"/>
      <c r="B677" s="7"/>
      <c r="C677" s="6" t="s">
        <v>61</v>
      </c>
      <c r="D677" s="8">
        <f>SUM(D678:D679)</f>
        <v>3468294</v>
      </c>
      <c r="E677" s="8">
        <f t="shared" si="246" ref="E677:F677">SUM(E678:E679)</f>
        <v>359803</v>
      </c>
      <c r="F677" s="8">
        <f t="shared" si="246"/>
        <v>3828097</v>
      </c>
    </row>
    <row r="678" spans="1:6" ht="14">
      <c r="A678" s="6"/>
      <c r="B678" s="9"/>
      <c r="C678" s="163" t="s">
        <v>342</v>
      </c>
      <c r="D678" s="11">
        <v>3419007</v>
      </c>
      <c r="E678" s="11">
        <v>359803</v>
      </c>
      <c r="F678" s="11">
        <f t="shared" si="247" ref="F678:F679">D678+E678</f>
        <v>3778810</v>
      </c>
    </row>
    <row r="679" spans="1:6" ht="14">
      <c r="A679" s="6"/>
      <c r="C679" s="10" t="s">
        <v>117</v>
      </c>
      <c r="D679" s="11">
        <v>49287</v>
      </c>
      <c r="E679" s="11">
        <v>0</v>
      </c>
      <c r="F679" s="11">
        <f t="shared" si="247"/>
        <v>49287</v>
      </c>
    </row>
    <row r="680" spans="1:6" ht="14">
      <c r="A680" s="6"/>
      <c r="B680" s="7"/>
      <c r="C680" s="6" t="s">
        <v>3</v>
      </c>
      <c r="D680" s="8">
        <f>D683+D681</f>
        <v>3468294</v>
      </c>
      <c r="E680" s="8">
        <f t="shared" si="248" ref="E680:F680">E683+E681</f>
        <v>359803</v>
      </c>
      <c r="F680" s="8">
        <f t="shared" si="248"/>
        <v>3828097</v>
      </c>
    </row>
    <row r="681" spans="1:6" ht="14">
      <c r="A681" s="19"/>
      <c r="B681" s="13"/>
      <c r="C681" s="12" t="s">
        <v>2</v>
      </c>
      <c r="D681" s="14">
        <f>D682</f>
        <v>1916253</v>
      </c>
      <c r="E681" s="14">
        <f t="shared" si="249" ref="E681:F681">E682</f>
        <v>335000</v>
      </c>
      <c r="F681" s="14">
        <f t="shared" si="249"/>
        <v>2251253</v>
      </c>
    </row>
    <row r="682" spans="1:6" ht="14">
      <c r="A682" s="6"/>
      <c r="B682" s="9"/>
      <c r="C682" s="10" t="s">
        <v>1</v>
      </c>
      <c r="D682" s="11">
        <v>1916253</v>
      </c>
      <c r="E682" s="11">
        <v>335000</v>
      </c>
      <c r="F682" s="11">
        <f t="shared" si="250" ref="F682:F683">D682+E682</f>
        <v>2251253</v>
      </c>
    </row>
    <row r="683" spans="1:6" ht="14">
      <c r="A683" s="6"/>
      <c r="B683" s="7"/>
      <c r="C683" s="19" t="s">
        <v>84</v>
      </c>
      <c r="D683" s="42">
        <v>1552041</v>
      </c>
      <c r="E683" s="42">
        <v>24803</v>
      </c>
      <c r="F683" s="42">
        <f t="shared" si="250"/>
        <v>1576844</v>
      </c>
    </row>
    <row r="684" spans="4:6" s="59" customFormat="1" ht="10.5">
      <c r="D684" s="60"/>
      <c r="E684" s="60"/>
      <c r="F684" s="60"/>
    </row>
    <row r="685" spans="1:6" ht="15">
      <c r="A685" s="4" t="s">
        <v>210</v>
      </c>
      <c r="B685" s="3" t="s">
        <v>91</v>
      </c>
      <c r="C685" s="4" t="s">
        <v>216</v>
      </c>
      <c r="D685" s="5"/>
      <c r="E685" s="5"/>
      <c r="F685" s="5"/>
    </row>
    <row r="686" spans="1:6" s="17" customFormat="1" ht="10.5">
      <c r="A686" s="59"/>
      <c r="B686" s="16"/>
      <c r="D686" s="18"/>
      <c r="E686" s="18"/>
      <c r="F686" s="18"/>
    </row>
    <row r="687" spans="1:6" ht="14">
      <c r="A687" s="6"/>
      <c r="B687" s="7"/>
      <c r="C687" s="6" t="s">
        <v>61</v>
      </c>
      <c r="D687" s="8">
        <f>SUM(D688:D689)</f>
        <v>800000</v>
      </c>
      <c r="E687" s="8">
        <f t="shared" si="251" ref="E687:F687">SUM(E688:E689)</f>
        <v>0</v>
      </c>
      <c r="F687" s="8">
        <f t="shared" si="251"/>
        <v>800000</v>
      </c>
    </row>
    <row r="688" spans="1:6" ht="14">
      <c r="A688" s="6"/>
      <c r="B688" s="9"/>
      <c r="C688" s="163" t="s">
        <v>342</v>
      </c>
      <c r="D688" s="11">
        <v>400000</v>
      </c>
      <c r="E688" s="11"/>
      <c r="F688" s="11">
        <f t="shared" si="252" ref="F688:F689">D688+E688</f>
        <v>400000</v>
      </c>
    </row>
    <row r="689" spans="1:6" ht="14">
      <c r="A689" s="6"/>
      <c r="B689" s="9"/>
      <c r="C689" s="79" t="s">
        <v>173</v>
      </c>
      <c r="D689" s="51">
        <v>400000</v>
      </c>
      <c r="E689" s="51"/>
      <c r="F689" s="11">
        <f t="shared" si="252"/>
        <v>400000</v>
      </c>
    </row>
    <row r="690" spans="1:6" ht="14">
      <c r="A690" s="6"/>
      <c r="B690" s="7"/>
      <c r="C690" s="6" t="s">
        <v>3</v>
      </c>
      <c r="D690" s="8">
        <f t="shared" si="253" ref="D690:F691">D691</f>
        <v>800000</v>
      </c>
      <c r="E690" s="8">
        <f t="shared" si="253"/>
        <v>0</v>
      </c>
      <c r="F690" s="8">
        <f t="shared" si="253"/>
        <v>800000</v>
      </c>
    </row>
    <row r="691" spans="1:6" ht="14">
      <c r="A691" s="19"/>
      <c r="B691" s="13"/>
      <c r="C691" s="12" t="s">
        <v>2</v>
      </c>
      <c r="D691" s="14">
        <f t="shared" si="253"/>
        <v>800000</v>
      </c>
      <c r="E691" s="14">
        <f t="shared" si="253"/>
        <v>0</v>
      </c>
      <c r="F691" s="14">
        <f t="shared" si="253"/>
        <v>800000</v>
      </c>
    </row>
    <row r="692" spans="1:6" ht="13">
      <c r="A692" s="74"/>
      <c r="B692" s="74"/>
      <c r="C692" s="10" t="s">
        <v>88</v>
      </c>
      <c r="D692" s="51">
        <v>800000</v>
      </c>
      <c r="E692" s="51"/>
      <c r="F692" s="11">
        <f t="shared" si="254" ref="F692">D692+E692</f>
        <v>800000</v>
      </c>
    </row>
    <row r="693" spans="4:6" s="59" customFormat="1" ht="10.5">
      <c r="D693" s="60"/>
      <c r="E693" s="60"/>
      <c r="F693" s="60"/>
    </row>
    <row r="694" spans="1:6" ht="15">
      <c r="A694" s="4" t="s">
        <v>155</v>
      </c>
      <c r="B694" s="3" t="s">
        <v>93</v>
      </c>
      <c r="C694" s="4" t="s">
        <v>229</v>
      </c>
      <c r="D694" s="5"/>
      <c r="E694" s="5"/>
      <c r="F694" s="5"/>
    </row>
    <row r="695" spans="1:6" s="17" customFormat="1" ht="10.5">
      <c r="A695" s="59"/>
      <c r="B695" s="16"/>
      <c r="D695" s="18"/>
      <c r="E695" s="18"/>
      <c r="F695" s="18"/>
    </row>
    <row r="696" spans="1:6" ht="14">
      <c r="A696" s="6"/>
      <c r="B696" s="6"/>
      <c r="C696" s="6" t="s">
        <v>61</v>
      </c>
      <c r="D696" s="8">
        <f>D698+D697</f>
        <v>2019987</v>
      </c>
      <c r="E696" s="8">
        <f t="shared" si="255" ref="E696:F696">E698+E697</f>
        <v>0</v>
      </c>
      <c r="F696" s="8">
        <f t="shared" si="255"/>
        <v>2019987</v>
      </c>
    </row>
    <row r="697" spans="2:6" ht="13">
      <c r="B697" s="64"/>
      <c r="C697" s="163" t="s">
        <v>342</v>
      </c>
      <c r="D697" s="11">
        <v>1449243</v>
      </c>
      <c r="E697" s="11"/>
      <c r="F697" s="11">
        <f t="shared" si="256" ref="F697:F698">D697+E697</f>
        <v>1449243</v>
      </c>
    </row>
    <row r="698" spans="1:6" ht="14">
      <c r="A698" s="6"/>
      <c r="C698" s="10" t="s">
        <v>117</v>
      </c>
      <c r="D698" s="11">
        <v>570744</v>
      </c>
      <c r="E698" s="11"/>
      <c r="F698" s="11">
        <f t="shared" si="256"/>
        <v>570744</v>
      </c>
    </row>
    <row r="699" spans="1:6" ht="14">
      <c r="A699" s="6"/>
      <c r="B699" s="6"/>
      <c r="C699" s="6" t="s">
        <v>3</v>
      </c>
      <c r="D699" s="8">
        <f>D700+D702</f>
        <v>2019987</v>
      </c>
      <c r="E699" s="8">
        <f t="shared" si="257" ref="E699:F699">E700+E702</f>
        <v>0</v>
      </c>
      <c r="F699" s="8">
        <f t="shared" si="257"/>
        <v>2019987</v>
      </c>
    </row>
    <row r="700" spans="1:6" ht="14">
      <c r="A700" s="19"/>
      <c r="B700" s="12"/>
      <c r="C700" s="12" t="s">
        <v>2</v>
      </c>
      <c r="D700" s="14">
        <f>D701</f>
        <v>1119987</v>
      </c>
      <c r="E700" s="14">
        <f t="shared" si="258" ref="E700:F700">E701</f>
        <v>0</v>
      </c>
      <c r="F700" s="14">
        <f t="shared" si="258"/>
        <v>1119987</v>
      </c>
    </row>
    <row r="701" spans="1:6" ht="14">
      <c r="A701" s="6"/>
      <c r="C701" s="10" t="s">
        <v>1</v>
      </c>
      <c r="D701" s="11">
        <v>1119987</v>
      </c>
      <c r="E701" s="11"/>
      <c r="F701" s="11">
        <f t="shared" si="259" ref="F701:F702">D701+E701</f>
        <v>1119987</v>
      </c>
    </row>
    <row r="702" spans="1:6" ht="14">
      <c r="A702" s="6"/>
      <c r="B702" s="7"/>
      <c r="C702" s="19" t="s">
        <v>84</v>
      </c>
      <c r="D702" s="42">
        <v>900000</v>
      </c>
      <c r="E702" s="42"/>
      <c r="F702" s="42">
        <f t="shared" si="259"/>
        <v>900000</v>
      </c>
    </row>
    <row r="703" spans="4:6" s="59" customFormat="1" ht="10.5">
      <c r="D703" s="60"/>
      <c r="E703" s="60"/>
      <c r="F703" s="60"/>
    </row>
    <row r="704" spans="1:6" ht="15">
      <c r="A704" s="4" t="s">
        <v>130</v>
      </c>
      <c r="B704" s="3" t="s">
        <v>93</v>
      </c>
      <c r="C704" s="4" t="s">
        <v>198</v>
      </c>
      <c r="D704" s="5"/>
      <c r="E704" s="5"/>
      <c r="F704" s="5"/>
    </row>
    <row r="705" spans="2:6" s="59" customFormat="1" ht="10.5">
      <c r="B705" s="85"/>
      <c r="D705" s="60"/>
      <c r="E705" s="60"/>
      <c r="F705" s="60"/>
    </row>
    <row r="706" spans="1:6" ht="14">
      <c r="A706" s="6"/>
      <c r="B706" s="69"/>
      <c r="C706" s="6" t="s">
        <v>61</v>
      </c>
      <c r="D706" s="8">
        <f>SUM(D707:D707)</f>
        <v>419127</v>
      </c>
      <c r="E706" s="8">
        <f t="shared" si="260" ref="E706:F706">SUM(E707:E707)</f>
        <v>0</v>
      </c>
      <c r="F706" s="8">
        <f t="shared" si="260"/>
        <v>419127</v>
      </c>
    </row>
    <row r="707" spans="2:6" ht="13">
      <c r="B707" s="64"/>
      <c r="C707" s="163" t="s">
        <v>342</v>
      </c>
      <c r="D707" s="11">
        <v>419127</v>
      </c>
      <c r="E707" s="11"/>
      <c r="F707" s="11">
        <f t="shared" si="261" ref="F707">D707+E707</f>
        <v>419127</v>
      </c>
    </row>
    <row r="708" spans="1:6" ht="14">
      <c r="A708" s="6"/>
      <c r="B708" s="69"/>
      <c r="C708" s="6" t="s">
        <v>3</v>
      </c>
      <c r="D708" s="8">
        <f t="shared" si="262" ref="D708:F709">D709</f>
        <v>419127</v>
      </c>
      <c r="E708" s="8">
        <f t="shared" si="262"/>
        <v>0</v>
      </c>
      <c r="F708" s="8">
        <f t="shared" si="262"/>
        <v>419127</v>
      </c>
    </row>
    <row r="709" spans="1:6" ht="14">
      <c r="A709" s="19"/>
      <c r="B709" s="69"/>
      <c r="C709" s="19" t="s">
        <v>2</v>
      </c>
      <c r="D709" s="42">
        <f t="shared" si="262"/>
        <v>419127</v>
      </c>
      <c r="E709" s="42">
        <f t="shared" si="262"/>
        <v>0</v>
      </c>
      <c r="F709" s="42">
        <f t="shared" si="262"/>
        <v>419127</v>
      </c>
    </row>
    <row r="710" spans="2:6" ht="13">
      <c r="B710" s="64"/>
      <c r="C710" s="10" t="s">
        <v>1</v>
      </c>
      <c r="D710" s="11">
        <v>419127</v>
      </c>
      <c r="E710" s="11"/>
      <c r="F710" s="11">
        <f t="shared" si="263" ref="F710">D710+E710</f>
        <v>419127</v>
      </c>
    </row>
    <row r="711" spans="4:6" s="59" customFormat="1" ht="10.5">
      <c r="D711" s="60"/>
      <c r="E711" s="60"/>
      <c r="F711" s="60"/>
    </row>
    <row r="712" spans="1:6" ht="15">
      <c r="A712" s="4" t="s">
        <v>131</v>
      </c>
      <c r="B712" s="3" t="s">
        <v>93</v>
      </c>
      <c r="C712" s="4" t="s">
        <v>394</v>
      </c>
      <c r="D712" s="5"/>
      <c r="E712" s="5"/>
      <c r="F712" s="5"/>
    </row>
    <row r="713" spans="1:6" s="52" customFormat="1" ht="15">
      <c r="A713" s="89"/>
      <c r="B713" s="106"/>
      <c r="C713" s="89" t="s">
        <v>377</v>
      </c>
      <c r="D713" s="93"/>
      <c r="E713" s="93"/>
      <c r="F713" s="93"/>
    </row>
    <row r="714" spans="1:6" s="59" customFormat="1" ht="10.5">
      <c r="A714" s="85"/>
      <c r="B714" s="85"/>
      <c r="D714" s="60"/>
      <c r="E714" s="60"/>
      <c r="F714" s="60"/>
    </row>
    <row r="715" spans="1:6" ht="14">
      <c r="A715" s="6"/>
      <c r="B715" s="69"/>
      <c r="C715" s="6" t="s">
        <v>61</v>
      </c>
      <c r="D715" s="8">
        <f>SUM(D716:D717)</f>
        <v>1978680</v>
      </c>
      <c r="E715" s="8">
        <f t="shared" si="264" ref="E715:F715">SUM(E716:E717)</f>
        <v>-347000</v>
      </c>
      <c r="F715" s="8">
        <f t="shared" si="264"/>
        <v>1631680</v>
      </c>
    </row>
    <row r="716" spans="2:6" ht="13">
      <c r="B716" s="64"/>
      <c r="C716" s="163" t="s">
        <v>342</v>
      </c>
      <c r="D716" s="11">
        <v>1856825</v>
      </c>
      <c r="E716" s="11">
        <v>-347000</v>
      </c>
      <c r="F716" s="11">
        <f t="shared" si="265" ref="F716:F717">D716+E716</f>
        <v>1509825</v>
      </c>
    </row>
    <row r="717" spans="2:6" ht="13">
      <c r="B717" s="64"/>
      <c r="C717" s="10" t="s">
        <v>117</v>
      </c>
      <c r="D717" s="11">
        <v>121855</v>
      </c>
      <c r="E717" s="11">
        <v>0</v>
      </c>
      <c r="F717" s="11">
        <f t="shared" si="265"/>
        <v>121855</v>
      </c>
    </row>
    <row r="718" spans="1:6" ht="14">
      <c r="A718" s="6"/>
      <c r="B718" s="69"/>
      <c r="C718" s="6" t="s">
        <v>3</v>
      </c>
      <c r="D718" s="8">
        <f>D719+D723</f>
        <v>1978680</v>
      </c>
      <c r="E718" s="8">
        <f t="shared" si="266" ref="E718:F718">E719+E723</f>
        <v>-347000</v>
      </c>
      <c r="F718" s="8">
        <f t="shared" si="266"/>
        <v>1631680</v>
      </c>
    </row>
    <row r="719" spans="1:6" ht="14">
      <c r="A719" s="19"/>
      <c r="B719" s="69"/>
      <c r="C719" s="19" t="s">
        <v>2</v>
      </c>
      <c r="D719" s="42">
        <f>D720</f>
        <v>1826673</v>
      </c>
      <c r="E719" s="42">
        <f t="shared" si="267" ref="E719:F719">E720</f>
        <v>-347000</v>
      </c>
      <c r="F719" s="42">
        <f t="shared" si="267"/>
        <v>1479673</v>
      </c>
    </row>
    <row r="720" spans="2:6" ht="13">
      <c r="B720" s="64"/>
      <c r="C720" s="10" t="s">
        <v>5</v>
      </c>
      <c r="D720" s="11">
        <v>1826673</v>
      </c>
      <c r="E720" s="11">
        <v>-347000</v>
      </c>
      <c r="F720" s="11">
        <f t="shared" si="268" ref="F720:F723">D720+E720</f>
        <v>1479673</v>
      </c>
    </row>
    <row r="721" spans="2:6" ht="13">
      <c r="B721" s="64"/>
      <c r="C721" s="57" t="s">
        <v>116</v>
      </c>
      <c r="D721" s="11">
        <v>274237</v>
      </c>
      <c r="E721" s="11">
        <v>0</v>
      </c>
      <c r="F721" s="11">
        <f t="shared" si="268"/>
        <v>274237</v>
      </c>
    </row>
    <row r="722" spans="2:6" ht="13">
      <c r="B722" s="64"/>
      <c r="C722" s="63" t="s">
        <v>119</v>
      </c>
      <c r="D722" s="11">
        <v>212112</v>
      </c>
      <c r="E722" s="11">
        <v>0</v>
      </c>
      <c r="F722" s="11">
        <f t="shared" si="268"/>
        <v>212112</v>
      </c>
    </row>
    <row r="723" spans="1:6" ht="14">
      <c r="A723" s="6"/>
      <c r="B723" s="7"/>
      <c r="C723" s="19" t="s">
        <v>84</v>
      </c>
      <c r="D723" s="42">
        <v>152007</v>
      </c>
      <c r="E723" s="42">
        <v>0</v>
      </c>
      <c r="F723" s="42">
        <f t="shared" si="268"/>
        <v>152007</v>
      </c>
    </row>
    <row r="724" spans="4:6" s="59" customFormat="1" ht="10.5">
      <c r="D724" s="60"/>
      <c r="E724" s="60"/>
      <c r="F724" s="60"/>
    </row>
    <row r="725" spans="4:6" s="59" customFormat="1" ht="10.5">
      <c r="D725" s="60"/>
      <c r="E725" s="60"/>
      <c r="F725" s="60"/>
    </row>
    <row r="726" spans="4:6" s="59" customFormat="1" ht="10.5">
      <c r="D726" s="60"/>
      <c r="E726" s="60"/>
      <c r="F726" s="60"/>
    </row>
    <row r="727" spans="1:6" ht="15">
      <c r="A727" s="4" t="s">
        <v>132</v>
      </c>
      <c r="B727" s="3" t="s">
        <v>166</v>
      </c>
      <c r="C727" s="4" t="s">
        <v>156</v>
      </c>
      <c r="D727" s="5"/>
      <c r="E727" s="5"/>
      <c r="F727" s="5"/>
    </row>
    <row r="728" spans="1:6" s="59" customFormat="1" ht="10.5">
      <c r="A728" s="76"/>
      <c r="B728" s="77"/>
      <c r="C728" s="76"/>
      <c r="D728" s="78"/>
      <c r="E728" s="78"/>
      <c r="F728" s="78"/>
    </row>
    <row r="729" spans="1:6" ht="14">
      <c r="A729" s="6"/>
      <c r="B729" s="6"/>
      <c r="C729" s="6" t="s">
        <v>61</v>
      </c>
      <c r="D729" s="8">
        <f>D730</f>
        <v>9036</v>
      </c>
      <c r="E729" s="8">
        <f t="shared" si="269" ref="E729:F729">E730</f>
        <v>0</v>
      </c>
      <c r="F729" s="8">
        <f t="shared" si="269"/>
        <v>9036</v>
      </c>
    </row>
    <row r="730" spans="1:6" ht="14">
      <c r="A730" s="6"/>
      <c r="C730" s="10" t="s">
        <v>117</v>
      </c>
      <c r="D730" s="11">
        <v>9036</v>
      </c>
      <c r="E730" s="11"/>
      <c r="F730" s="11">
        <f t="shared" si="270" ref="F730">D730+E730</f>
        <v>9036</v>
      </c>
    </row>
    <row r="731" spans="1:6" ht="14">
      <c r="A731" s="6"/>
      <c r="B731" s="6"/>
      <c r="C731" s="6" t="s">
        <v>3</v>
      </c>
      <c r="D731" s="8">
        <f t="shared" si="271" ref="D731:F732">D732</f>
        <v>9036</v>
      </c>
      <c r="E731" s="8">
        <f t="shared" si="271"/>
        <v>0</v>
      </c>
      <c r="F731" s="8">
        <f t="shared" si="271"/>
        <v>9036</v>
      </c>
    </row>
    <row r="732" spans="1:6" ht="14">
      <c r="A732" s="12"/>
      <c r="B732" s="12"/>
      <c r="C732" s="12" t="s">
        <v>2</v>
      </c>
      <c r="D732" s="14">
        <f t="shared" si="271"/>
        <v>9036</v>
      </c>
      <c r="E732" s="14">
        <f t="shared" si="271"/>
        <v>0</v>
      </c>
      <c r="F732" s="14">
        <f t="shared" si="271"/>
        <v>9036</v>
      </c>
    </row>
    <row r="733" spans="1:6" ht="14">
      <c r="A733" s="6"/>
      <c r="C733" s="10" t="s">
        <v>5</v>
      </c>
      <c r="D733" s="11">
        <v>9036</v>
      </c>
      <c r="E733" s="11"/>
      <c r="F733" s="11">
        <f t="shared" si="272" ref="F733:F735">D733+E733</f>
        <v>9036</v>
      </c>
    </row>
    <row r="734" spans="1:6" ht="14">
      <c r="A734" s="6"/>
      <c r="C734" s="57" t="s">
        <v>116</v>
      </c>
      <c r="D734" s="11">
        <v>532</v>
      </c>
      <c r="E734" s="11"/>
      <c r="F734" s="11">
        <f t="shared" si="272"/>
        <v>532</v>
      </c>
    </row>
    <row r="735" spans="1:6" ht="14">
      <c r="A735" s="6"/>
      <c r="C735" s="63" t="s">
        <v>119</v>
      </c>
      <c r="D735" s="11">
        <v>428</v>
      </c>
      <c r="E735" s="11"/>
      <c r="F735" s="11">
        <f t="shared" si="272"/>
        <v>428</v>
      </c>
    </row>
    <row r="736" spans="4:6" s="59" customFormat="1" ht="10.5">
      <c r="D736" s="60"/>
      <c r="E736" s="60"/>
      <c r="F736" s="60"/>
    </row>
    <row r="737" spans="4:6" s="59" customFormat="1" ht="10.5">
      <c r="D737" s="60"/>
      <c r="E737" s="60"/>
      <c r="F737" s="60"/>
    </row>
    <row r="738" spans="1:6" ht="15">
      <c r="A738" s="89" t="s">
        <v>159</v>
      </c>
      <c r="B738" s="3" t="s">
        <v>92</v>
      </c>
      <c r="C738" s="4" t="s">
        <v>174</v>
      </c>
      <c r="D738" s="4"/>
      <c r="E738" s="4"/>
      <c r="F738" s="4"/>
    </row>
    <row r="739" spans="1:6" s="59" customFormat="1" ht="10.5">
      <c r="A739" s="76"/>
      <c r="B739" s="77"/>
      <c r="C739" s="76"/>
      <c r="D739" s="76"/>
      <c r="E739" s="76"/>
      <c r="F739" s="76"/>
    </row>
    <row r="740" spans="1:6" ht="14">
      <c r="A740" s="6"/>
      <c r="B740" s="7"/>
      <c r="C740" s="6" t="s">
        <v>61</v>
      </c>
      <c r="D740" s="8">
        <f>SUM(D741:D741)</f>
        <v>6141529</v>
      </c>
      <c r="E740" s="8">
        <f t="shared" si="273" ref="E740:F740">SUM(E741:E741)</f>
        <v>0</v>
      </c>
      <c r="F740" s="8">
        <f t="shared" si="273"/>
        <v>6141529</v>
      </c>
    </row>
    <row r="741" spans="1:6" ht="14">
      <c r="A741" s="6"/>
      <c r="B741" s="9"/>
      <c r="C741" s="163" t="s">
        <v>342</v>
      </c>
      <c r="D741" s="11">
        <v>6141529</v>
      </c>
      <c r="E741" s="11"/>
      <c r="F741" s="11">
        <f t="shared" si="274" ref="F741">D741+E741</f>
        <v>6141529</v>
      </c>
    </row>
    <row r="742" spans="1:6" ht="14">
      <c r="A742" s="6"/>
      <c r="B742" s="7"/>
      <c r="C742" s="6" t="s">
        <v>3</v>
      </c>
      <c r="D742" s="8">
        <f t="shared" si="275" ref="D742:F743">D743</f>
        <v>6141529</v>
      </c>
      <c r="E742" s="8">
        <f t="shared" si="275"/>
        <v>0</v>
      </c>
      <c r="F742" s="8">
        <f t="shared" si="275"/>
        <v>6141529</v>
      </c>
    </row>
    <row r="743" spans="1:6" ht="14">
      <c r="A743" s="12"/>
      <c r="B743" s="13"/>
      <c r="C743" s="12" t="s">
        <v>2</v>
      </c>
      <c r="D743" s="14">
        <f t="shared" si="275"/>
        <v>6141529</v>
      </c>
      <c r="E743" s="14">
        <f t="shared" si="275"/>
        <v>0</v>
      </c>
      <c r="F743" s="14">
        <f t="shared" si="275"/>
        <v>6141529</v>
      </c>
    </row>
    <row r="744" spans="1:6" ht="14">
      <c r="A744" s="6"/>
      <c r="B744" s="9"/>
      <c r="C744" s="10" t="s">
        <v>85</v>
      </c>
      <c r="D744" s="11">
        <v>6141529</v>
      </c>
      <c r="E744" s="11"/>
      <c r="F744" s="11">
        <f t="shared" si="276" ref="F744">D744+E744</f>
        <v>6141529</v>
      </c>
    </row>
    <row r="745" spans="4:6" s="59" customFormat="1" ht="10.5">
      <c r="D745" s="60"/>
      <c r="E745" s="60"/>
      <c r="F745" s="60"/>
    </row>
    <row r="746" spans="4:6" s="59" customFormat="1" ht="10.5">
      <c r="D746" s="60"/>
      <c r="E746" s="60"/>
      <c r="F746" s="60"/>
    </row>
    <row r="747" spans="1:6" ht="15">
      <c r="A747" s="4" t="s">
        <v>160</v>
      </c>
      <c r="B747" s="3" t="s">
        <v>93</v>
      </c>
      <c r="C747" s="4" t="s">
        <v>165</v>
      </c>
      <c r="D747" s="5"/>
      <c r="E747" s="5"/>
      <c r="F747" s="5"/>
    </row>
    <row r="748" spans="1:6" s="59" customFormat="1" ht="10.5">
      <c r="A748" s="76"/>
      <c r="B748" s="77"/>
      <c r="C748" s="76"/>
      <c r="D748" s="78"/>
      <c r="E748" s="78"/>
      <c r="F748" s="78"/>
    </row>
    <row r="749" spans="1:6" ht="14">
      <c r="A749" s="6"/>
      <c r="B749" s="6"/>
      <c r="C749" s="6" t="s">
        <v>61</v>
      </c>
      <c r="D749" s="8">
        <f>D750</f>
        <v>207046</v>
      </c>
      <c r="E749" s="8">
        <f t="shared" si="277" ref="E749:F749">E750</f>
        <v>0</v>
      </c>
      <c r="F749" s="8">
        <f t="shared" si="277"/>
        <v>207046</v>
      </c>
    </row>
    <row r="750" spans="1:6" ht="14">
      <c r="A750" s="6"/>
      <c r="C750" s="163" t="s">
        <v>342</v>
      </c>
      <c r="D750" s="11">
        <v>207046</v>
      </c>
      <c r="E750" s="11"/>
      <c r="F750" s="11">
        <f t="shared" si="278" ref="F750">D750+E750</f>
        <v>207046</v>
      </c>
    </row>
    <row r="751" spans="1:6" ht="14">
      <c r="A751" s="6"/>
      <c r="B751" s="6"/>
      <c r="C751" s="6" t="s">
        <v>3</v>
      </c>
      <c r="D751" s="8">
        <f t="shared" si="279" ref="D751:F752">D752</f>
        <v>207046</v>
      </c>
      <c r="E751" s="8">
        <f t="shared" si="279"/>
        <v>0</v>
      </c>
      <c r="F751" s="8">
        <f t="shared" si="279"/>
        <v>207046</v>
      </c>
    </row>
    <row r="752" spans="1:6" ht="14">
      <c r="A752" s="19"/>
      <c r="B752" s="19"/>
      <c r="C752" s="19" t="s">
        <v>2</v>
      </c>
      <c r="D752" s="42">
        <f t="shared" si="279"/>
        <v>207046</v>
      </c>
      <c r="E752" s="42">
        <f t="shared" si="279"/>
        <v>0</v>
      </c>
      <c r="F752" s="42">
        <f t="shared" si="279"/>
        <v>207046</v>
      </c>
    </row>
    <row r="753" spans="3:6" ht="13">
      <c r="C753" s="10" t="s">
        <v>1</v>
      </c>
      <c r="D753" s="11">
        <v>207046</v>
      </c>
      <c r="E753" s="11"/>
      <c r="F753" s="11">
        <f t="shared" si="280" ref="F753">D753+E753</f>
        <v>207046</v>
      </c>
    </row>
    <row r="754" spans="4:6" s="59" customFormat="1" ht="10.5">
      <c r="D754" s="60"/>
      <c r="E754" s="60"/>
      <c r="F754" s="60"/>
    </row>
    <row r="755" spans="4:6" s="59" customFormat="1" ht="10.5">
      <c r="D755" s="60"/>
      <c r="E755" s="60"/>
      <c r="F755" s="60"/>
    </row>
    <row r="756" spans="1:6" ht="15">
      <c r="A756" s="4" t="s">
        <v>184</v>
      </c>
      <c r="B756" s="3" t="s">
        <v>185</v>
      </c>
      <c r="C756" s="150" t="s">
        <v>297</v>
      </c>
      <c r="D756" s="5"/>
      <c r="E756" s="5"/>
      <c r="F756" s="5"/>
    </row>
    <row r="757" spans="1:6" s="59" customFormat="1" ht="10.5">
      <c r="A757" s="76"/>
      <c r="B757" s="77"/>
      <c r="C757" s="76"/>
      <c r="D757" s="78"/>
      <c r="E757" s="78"/>
      <c r="F757" s="78"/>
    </row>
    <row r="758" spans="1:6" ht="14">
      <c r="A758" s="6"/>
      <c r="B758" s="6"/>
      <c r="C758" s="6" t="s">
        <v>61</v>
      </c>
      <c r="D758" s="8">
        <f>D759</f>
        <v>159600</v>
      </c>
      <c r="E758" s="8">
        <f t="shared" si="281" ref="E758:F758">E759</f>
        <v>-56000</v>
      </c>
      <c r="F758" s="8">
        <f t="shared" si="281"/>
        <v>103600</v>
      </c>
    </row>
    <row r="759" spans="1:6" ht="14">
      <c r="A759" s="6"/>
      <c r="C759" s="163" t="s">
        <v>342</v>
      </c>
      <c r="D759" s="11">
        <v>159600</v>
      </c>
      <c r="E759" s="11">
        <v>-56000</v>
      </c>
      <c r="F759" s="11">
        <f t="shared" si="282" ref="F759">D759+E759</f>
        <v>103600</v>
      </c>
    </row>
    <row r="760" spans="1:6" ht="14">
      <c r="A760" s="6"/>
      <c r="B760" s="6"/>
      <c r="C760" s="6" t="s">
        <v>3</v>
      </c>
      <c r="D760" s="8">
        <f t="shared" si="283" ref="D760:F761">D761</f>
        <v>159600</v>
      </c>
      <c r="E760" s="8">
        <f t="shared" si="283"/>
        <v>-56000</v>
      </c>
      <c r="F760" s="8">
        <f t="shared" si="283"/>
        <v>103600</v>
      </c>
    </row>
    <row r="761" spans="1:6" ht="14">
      <c r="A761" s="19"/>
      <c r="B761" s="19"/>
      <c r="C761" s="19" t="s">
        <v>2</v>
      </c>
      <c r="D761" s="42">
        <f t="shared" si="283"/>
        <v>159600</v>
      </c>
      <c r="E761" s="42">
        <f t="shared" si="283"/>
        <v>-56000</v>
      </c>
      <c r="F761" s="42">
        <f t="shared" si="283"/>
        <v>103600</v>
      </c>
    </row>
    <row r="762" spans="3:6" ht="13">
      <c r="C762" s="10" t="s">
        <v>1</v>
      </c>
      <c r="D762" s="11">
        <v>159600</v>
      </c>
      <c r="E762" s="11">
        <v>-56000</v>
      </c>
      <c r="F762" s="11">
        <f t="shared" si="284" ref="F762">D762+E762</f>
        <v>103600</v>
      </c>
    </row>
    <row r="763" spans="4:6" s="59" customFormat="1" ht="10.5">
      <c r="D763" s="60"/>
      <c r="E763" s="60"/>
      <c r="F763" s="60"/>
    </row>
    <row r="764" spans="4:6" s="59" customFormat="1" ht="10.5">
      <c r="D764" s="60"/>
      <c r="E764" s="60"/>
      <c r="F764" s="60"/>
    </row>
    <row r="765" spans="1:6" ht="15">
      <c r="A765" s="4" t="s">
        <v>186</v>
      </c>
      <c r="B765" s="3" t="s">
        <v>187</v>
      </c>
      <c r="C765" s="4" t="s">
        <v>203</v>
      </c>
      <c r="D765" s="5"/>
      <c r="E765" s="5"/>
      <c r="F765" s="5"/>
    </row>
    <row r="766" spans="1:6" s="59" customFormat="1" ht="10.5">
      <c r="A766" s="76"/>
      <c r="B766" s="77"/>
      <c r="C766" s="76"/>
      <c r="D766" s="78"/>
      <c r="E766" s="78"/>
      <c r="F766" s="78"/>
    </row>
    <row r="767" spans="1:6" ht="14">
      <c r="A767" s="6"/>
      <c r="B767" s="6"/>
      <c r="C767" s="6" t="s">
        <v>61</v>
      </c>
      <c r="D767" s="8">
        <f>D768+D769</f>
        <v>293749</v>
      </c>
      <c r="E767" s="8">
        <f t="shared" si="285" ref="E767:F767">E768+E769</f>
        <v>120000</v>
      </c>
      <c r="F767" s="8">
        <f t="shared" si="285"/>
        <v>413749</v>
      </c>
    </row>
    <row r="768" spans="1:6" ht="14">
      <c r="A768" s="6"/>
      <c r="C768" s="163" t="s">
        <v>342</v>
      </c>
      <c r="D768" s="11">
        <v>272837</v>
      </c>
      <c r="E768" s="11">
        <v>120000</v>
      </c>
      <c r="F768" s="11">
        <f t="shared" si="286" ref="F768:F769">D768+E768</f>
        <v>392837</v>
      </c>
    </row>
    <row r="769" spans="1:6" ht="13">
      <c r="A769" s="52"/>
      <c r="B769" s="52"/>
      <c r="C769" s="79" t="s">
        <v>173</v>
      </c>
      <c r="D769" s="51">
        <v>20912</v>
      </c>
      <c r="E769" s="51">
        <v>0</v>
      </c>
      <c r="F769" s="11">
        <f t="shared" si="286"/>
        <v>20912</v>
      </c>
    </row>
    <row r="770" spans="1:6" ht="14">
      <c r="A770" s="6"/>
      <c r="B770" s="6"/>
      <c r="C770" s="6" t="s">
        <v>3</v>
      </c>
      <c r="D770" s="8">
        <f t="shared" si="287" ref="D770:F771">D771</f>
        <v>293749</v>
      </c>
      <c r="E770" s="8">
        <f t="shared" si="287"/>
        <v>120000</v>
      </c>
      <c r="F770" s="8">
        <f t="shared" si="287"/>
        <v>413749</v>
      </c>
    </row>
    <row r="771" spans="1:6" ht="14">
      <c r="A771" s="19"/>
      <c r="B771" s="19"/>
      <c r="C771" s="19" t="s">
        <v>2</v>
      </c>
      <c r="D771" s="42">
        <f t="shared" si="287"/>
        <v>293749</v>
      </c>
      <c r="E771" s="42">
        <f t="shared" si="287"/>
        <v>120000</v>
      </c>
      <c r="F771" s="42">
        <f t="shared" si="287"/>
        <v>413749</v>
      </c>
    </row>
    <row r="772" spans="3:6" ht="13">
      <c r="C772" s="10" t="s">
        <v>1</v>
      </c>
      <c r="D772" s="11">
        <v>293749</v>
      </c>
      <c r="E772" s="11">
        <v>120000</v>
      </c>
      <c r="F772" s="11">
        <f t="shared" si="288" ref="F772">D772+E772</f>
        <v>413749</v>
      </c>
    </row>
    <row r="773" spans="4:6" s="59" customFormat="1" ht="10.5">
      <c r="D773" s="60"/>
      <c r="E773" s="60"/>
      <c r="F773" s="60"/>
    </row>
    <row r="774" spans="4:6" s="59" customFormat="1" ht="10.5">
      <c r="D774" s="60"/>
      <c r="E774" s="60"/>
      <c r="F774" s="60"/>
    </row>
    <row r="775" spans="4:6" s="59" customFormat="1" ht="10.5">
      <c r="D775" s="60"/>
      <c r="E775" s="60"/>
      <c r="F775" s="60"/>
    </row>
    <row r="776" spans="1:6" s="59" customFormat="1" ht="17.5">
      <c r="A776" s="21"/>
      <c r="B776" s="21"/>
      <c r="C776" s="184" t="s">
        <v>322</v>
      </c>
      <c r="D776" s="61"/>
      <c r="E776" s="61"/>
      <c r="F776" s="61"/>
    </row>
    <row r="777" spans="4:6" s="59" customFormat="1" ht="10.5">
      <c r="D777" s="60"/>
      <c r="E777" s="60"/>
      <c r="F777" s="60"/>
    </row>
    <row r="778" spans="4:6" s="59" customFormat="1" ht="10.5">
      <c r="D778" s="60"/>
      <c r="E778" s="60"/>
      <c r="F778" s="60"/>
    </row>
    <row r="779" spans="1:6" s="59" customFormat="1" ht="15">
      <c r="A779" s="4" t="s">
        <v>31</v>
      </c>
      <c r="B779" s="3" t="s">
        <v>167</v>
      </c>
      <c r="C779" s="4" t="s">
        <v>339</v>
      </c>
      <c r="D779" s="5"/>
      <c r="E779" s="5"/>
      <c r="F779" s="5"/>
    </row>
    <row r="780" spans="1:6" s="59" customFormat="1" ht="10.5">
      <c r="A780" s="17"/>
      <c r="B780" s="16"/>
      <c r="C780" s="17"/>
      <c r="D780" s="18"/>
      <c r="E780" s="18"/>
      <c r="F780" s="18"/>
    </row>
    <row r="781" spans="1:6" s="59" customFormat="1" ht="14">
      <c r="A781" s="6"/>
      <c r="B781" s="69"/>
      <c r="C781" s="6" t="s">
        <v>61</v>
      </c>
      <c r="D781" s="8">
        <f>SUM(D782:D784)</f>
        <v>21698761</v>
      </c>
      <c r="E781" s="8">
        <f t="shared" si="289" ref="E781:F781">SUM(E782:E784)</f>
        <v>696445</v>
      </c>
      <c r="F781" s="8">
        <f t="shared" si="289"/>
        <v>22395206</v>
      </c>
    </row>
    <row r="782" spans="1:6" s="59" customFormat="1" ht="14">
      <c r="A782" s="6"/>
      <c r="B782" s="64"/>
      <c r="C782" s="163" t="s">
        <v>342</v>
      </c>
      <c r="D782" s="11">
        <v>21066771</v>
      </c>
      <c r="E782" s="11">
        <v>262423</v>
      </c>
      <c r="F782" s="11">
        <f t="shared" si="290" ref="F782:F784">D782+E782</f>
        <v>21329194</v>
      </c>
    </row>
    <row r="783" spans="1:6" s="59" customFormat="1" ht="14">
      <c r="A783" s="65"/>
      <c r="B783" s="73"/>
      <c r="C783" s="160" t="s">
        <v>173</v>
      </c>
      <c r="D783" s="51">
        <v>0</v>
      </c>
      <c r="E783" s="51">
        <v>134022</v>
      </c>
      <c r="F783" s="51">
        <f t="shared" si="290"/>
        <v>134022</v>
      </c>
    </row>
    <row r="784" spans="1:6" s="59" customFormat="1" ht="13">
      <c r="A784" s="10"/>
      <c r="B784" s="64"/>
      <c r="C784" s="10" t="s">
        <v>117</v>
      </c>
      <c r="D784" s="11">
        <v>631990</v>
      </c>
      <c r="E784" s="11">
        <v>300000</v>
      </c>
      <c r="F784" s="11">
        <f t="shared" si="290"/>
        <v>931990</v>
      </c>
    </row>
    <row r="785" spans="1:6" s="59" customFormat="1" ht="14">
      <c r="A785" s="6"/>
      <c r="B785" s="69"/>
      <c r="C785" s="6" t="s">
        <v>3</v>
      </c>
      <c r="D785" s="8">
        <f>D786+D791</f>
        <v>21698761</v>
      </c>
      <c r="E785" s="8">
        <f t="shared" si="291" ref="E785:F785">E786+E791</f>
        <v>696445</v>
      </c>
      <c r="F785" s="8">
        <f t="shared" si="291"/>
        <v>22395206</v>
      </c>
    </row>
    <row r="786" spans="1:6" s="59" customFormat="1" ht="14">
      <c r="A786" s="6"/>
      <c r="B786" s="69"/>
      <c r="C786" s="19" t="s">
        <v>2</v>
      </c>
      <c r="D786" s="42">
        <f>D787+D790</f>
        <v>20991240</v>
      </c>
      <c r="E786" s="42">
        <f t="shared" si="292" ref="E786:F786">E787+E790</f>
        <v>307997</v>
      </c>
      <c r="F786" s="42">
        <f t="shared" si="292"/>
        <v>21299237</v>
      </c>
    </row>
    <row r="787" spans="1:6" s="59" customFormat="1" ht="14">
      <c r="A787" s="6"/>
      <c r="B787" s="64"/>
      <c r="C787" s="10" t="s">
        <v>5</v>
      </c>
      <c r="D787" s="11">
        <v>20988062</v>
      </c>
      <c r="E787" s="11">
        <v>307497</v>
      </c>
      <c r="F787" s="11">
        <f t="shared" si="293" ref="F787:F791">D787+E787</f>
        <v>21295559</v>
      </c>
    </row>
    <row r="788" spans="1:6" s="59" customFormat="1" ht="14">
      <c r="A788" s="6"/>
      <c r="B788" s="64"/>
      <c r="C788" s="57" t="s">
        <v>116</v>
      </c>
      <c r="D788" s="11">
        <v>18436418</v>
      </c>
      <c r="E788" s="11">
        <v>389095</v>
      </c>
      <c r="F788" s="11">
        <f t="shared" si="293"/>
        <v>18825513</v>
      </c>
    </row>
    <row r="789" spans="1:6" s="59" customFormat="1" ht="14">
      <c r="A789" s="6"/>
      <c r="B789" s="64"/>
      <c r="C789" s="63" t="s">
        <v>119</v>
      </c>
      <c r="D789" s="11">
        <v>12265049</v>
      </c>
      <c r="E789" s="11">
        <v>720687</v>
      </c>
      <c r="F789" s="11">
        <f t="shared" si="293"/>
        <v>12985736</v>
      </c>
    </row>
    <row r="790" spans="1:6" s="17" customFormat="1" ht="14">
      <c r="A790" s="6"/>
      <c r="B790" s="74"/>
      <c r="C790" s="10" t="s">
        <v>88</v>
      </c>
      <c r="D790" s="11">
        <v>3178</v>
      </c>
      <c r="E790" s="11">
        <v>500</v>
      </c>
      <c r="F790" s="11">
        <f t="shared" si="293"/>
        <v>3678</v>
      </c>
    </row>
    <row r="791" spans="1:6" s="59" customFormat="1" ht="14">
      <c r="A791" s="6"/>
      <c r="B791" s="7"/>
      <c r="C791" s="19" t="s">
        <v>84</v>
      </c>
      <c r="D791" s="42">
        <v>707521</v>
      </c>
      <c r="E791" s="42">
        <v>388448</v>
      </c>
      <c r="F791" s="42">
        <f t="shared" si="293"/>
        <v>1095969</v>
      </c>
    </row>
    <row r="792" spans="4:6" s="59" customFormat="1" ht="10.5">
      <c r="D792" s="60"/>
      <c r="E792" s="60"/>
      <c r="F792" s="60"/>
    </row>
    <row r="793" spans="4:6" s="59" customFormat="1" ht="10.5">
      <c r="D793" s="60"/>
      <c r="E793" s="60"/>
      <c r="F793" s="60"/>
    </row>
    <row r="794" spans="4:6" s="59" customFormat="1" ht="10.5">
      <c r="D794" s="60"/>
      <c r="E794" s="60"/>
      <c r="F794" s="60"/>
    </row>
    <row r="795" s="59" customFormat="1" ht="10.5"/>
  </sheetData>
  <mergeCells count="3">
    <mergeCell ref="A21:F21"/>
    <mergeCell ref="A10:F10"/>
    <mergeCell ref="A11:F11"/>
  </mergeCells>
  <pageMargins left="0.5905511811023623" right="0.5905511811023623" top="0.5905511811023623" bottom="0.7874015748031497" header="0.1968503937007874" footer="0.3937007874015748"/>
  <pageSetup orientation="portrait" paperSize="9" scale="73" r:id="rId1"/>
  <headerFooter alignWithMargins="0">
    <oddFooter>&amp;C&amp;"Times New Roman,Parasts"&amp;P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0"/>
  <sheetViews>
    <sheetView workbookViewId="0" topLeftCell="A838">
      <selection pane="topLeft" activeCell="C862" sqref="C862"/>
    </sheetView>
  </sheetViews>
  <sheetFormatPr defaultColWidth="9.184285714285714" defaultRowHeight="13"/>
  <cols>
    <col min="1" max="2" width="9.714285714285714" style="10" customWidth="1"/>
    <col min="3" max="3" width="58" style="123" bestFit="1" customWidth="1"/>
    <col min="4" max="4" width="12.428571428571429" style="51" bestFit="1" customWidth="1"/>
    <col min="5" max="6" width="12.428571428571429" style="51" customWidth="1"/>
    <col min="7" max="16384" width="9.142857142857142" style="10"/>
  </cols>
  <sheetData>
    <row r="1" spans="1:6" s="19" customFormat="1" ht="14">
      <c r="A1" s="10"/>
      <c r="B1" s="10"/>
      <c r="C1" s="123"/>
      <c r="D1" s="90"/>
      <c r="E1" s="90"/>
      <c r="F1" s="90"/>
    </row>
    <row r="2" spans="1:6" s="19" customFormat="1" ht="14">
      <c r="A2" s="23" t="s">
        <v>14</v>
      </c>
      <c r="B2" s="24" t="s">
        <v>15</v>
      </c>
      <c r="C2" s="144"/>
      <c r="D2" s="134" t="s">
        <v>270</v>
      </c>
      <c r="E2" s="134"/>
      <c r="F2" s="134" t="s">
        <v>270</v>
      </c>
    </row>
    <row r="3" spans="1:6" s="19" customFormat="1" ht="14">
      <c r="A3" s="26" t="s">
        <v>16</v>
      </c>
      <c r="B3" s="27" t="s">
        <v>4</v>
      </c>
      <c r="C3" s="145" t="s">
        <v>0</v>
      </c>
      <c r="D3" s="135" t="s">
        <v>286</v>
      </c>
      <c r="E3" s="135" t="s">
        <v>287</v>
      </c>
      <c r="F3" s="135" t="s">
        <v>288</v>
      </c>
    </row>
    <row r="4" spans="1:6" s="19" customFormat="1" ht="14">
      <c r="A4" s="26"/>
      <c r="B4" s="27" t="s">
        <v>17</v>
      </c>
      <c r="C4" s="146"/>
      <c r="D4" s="135" t="s">
        <v>213</v>
      </c>
      <c r="E4" s="135"/>
      <c r="F4" s="135" t="s">
        <v>213</v>
      </c>
    </row>
    <row r="5" spans="1:6" s="19" customFormat="1" ht="14">
      <c r="A5" s="29"/>
      <c r="B5" s="30"/>
      <c r="C5" s="147"/>
      <c r="D5" s="136" t="s">
        <v>214</v>
      </c>
      <c r="E5" s="136" t="s">
        <v>214</v>
      </c>
      <c r="F5" s="136" t="s">
        <v>214</v>
      </c>
    </row>
    <row r="6" spans="1:6" s="17" customFormat="1" ht="10.5">
      <c r="A6" s="91"/>
      <c r="B6" s="91"/>
      <c r="C6" s="148"/>
      <c r="D6" s="92"/>
      <c r="E6" s="92"/>
      <c r="F6" s="92"/>
    </row>
    <row r="7" spans="1:6" s="17" customFormat="1" ht="10.5">
      <c r="A7" s="91"/>
      <c r="B7" s="91"/>
      <c r="C7" s="148"/>
      <c r="D7" s="92"/>
      <c r="E7" s="92"/>
      <c r="F7" s="92"/>
    </row>
    <row r="8" spans="1:6" s="17" customFormat="1" ht="17.5">
      <c r="A8" s="21"/>
      <c r="B8" s="33"/>
      <c r="C8" s="168" t="s">
        <v>321</v>
      </c>
      <c r="D8" s="61"/>
      <c r="E8" s="61"/>
      <c r="F8" s="61"/>
    </row>
    <row r="9" spans="1:6" s="17" customFormat="1" ht="10.5">
      <c r="A9" s="59"/>
      <c r="B9" s="85"/>
      <c r="C9" s="149"/>
      <c r="D9" s="60"/>
      <c r="E9" s="60"/>
      <c r="F9" s="60"/>
    </row>
    <row r="10" spans="1:6" s="17" customFormat="1" ht="10.5">
      <c r="A10" s="59"/>
      <c r="B10" s="85"/>
      <c r="C10" s="149"/>
      <c r="D10" s="60"/>
      <c r="E10" s="60"/>
      <c r="F10" s="60"/>
    </row>
    <row r="11" spans="1:6" s="17" customFormat="1" ht="15">
      <c r="A11" s="4" t="s">
        <v>32</v>
      </c>
      <c r="B11" s="3" t="s">
        <v>98</v>
      </c>
      <c r="C11" s="150" t="s">
        <v>395</v>
      </c>
      <c r="D11" s="5"/>
      <c r="E11" s="5"/>
      <c r="F11" s="5"/>
    </row>
    <row r="12" spans="2:6" s="17" customFormat="1" ht="10.5">
      <c r="B12" s="16"/>
      <c r="C12" s="151"/>
      <c r="D12" s="18"/>
      <c r="E12" s="18"/>
      <c r="F12" s="18"/>
    </row>
    <row r="13" spans="1:6" s="17" customFormat="1" ht="14">
      <c r="A13" s="6"/>
      <c r="B13" s="69"/>
      <c r="C13" s="129" t="s">
        <v>61</v>
      </c>
      <c r="D13" s="8">
        <f>SUM(D14:D14)</f>
        <v>2948778</v>
      </c>
      <c r="E13" s="8">
        <f t="shared" si="0" ref="E13:F13">SUM(E14:E14)</f>
        <v>105275</v>
      </c>
      <c r="F13" s="8">
        <f t="shared" si="0"/>
        <v>3054053</v>
      </c>
    </row>
    <row r="14" spans="1:6" s="17" customFormat="1" ht="14">
      <c r="A14" s="6"/>
      <c r="B14" s="74"/>
      <c r="C14" s="163" t="s">
        <v>342</v>
      </c>
      <c r="D14" s="11">
        <v>2948778</v>
      </c>
      <c r="E14" s="11">
        <v>105275</v>
      </c>
      <c r="F14" s="11">
        <f>D14+E14</f>
        <v>3054053</v>
      </c>
    </row>
    <row r="15" spans="1:6" s="17" customFormat="1" ht="14">
      <c r="A15" s="6"/>
      <c r="B15" s="69"/>
      <c r="C15" s="129" t="s">
        <v>3</v>
      </c>
      <c r="D15" s="8">
        <f>D16+D21</f>
        <v>2948778</v>
      </c>
      <c r="E15" s="8">
        <f t="shared" si="1" ref="E15:F15">E16+E21</f>
        <v>105275</v>
      </c>
      <c r="F15" s="8">
        <f t="shared" si="1"/>
        <v>3054053</v>
      </c>
    </row>
    <row r="16" spans="1:6" s="17" customFormat="1" ht="14">
      <c r="A16" s="6"/>
      <c r="B16" s="28"/>
      <c r="C16" s="138" t="s">
        <v>2</v>
      </c>
      <c r="D16" s="42">
        <f>D17+D20</f>
        <v>2943878</v>
      </c>
      <c r="E16" s="42">
        <f t="shared" si="2" ref="E16:F16">E17+E20</f>
        <v>9895</v>
      </c>
      <c r="F16" s="42">
        <f t="shared" si="2"/>
        <v>2953773</v>
      </c>
    </row>
    <row r="17" spans="1:6" s="17" customFormat="1" ht="14">
      <c r="A17" s="6"/>
      <c r="B17" s="74"/>
      <c r="C17" s="123" t="s">
        <v>5</v>
      </c>
      <c r="D17" s="11">
        <v>2943578</v>
      </c>
      <c r="E17" s="11">
        <v>8745</v>
      </c>
      <c r="F17" s="11">
        <f t="shared" si="3" ref="F17:F21">D17+E17</f>
        <v>2952323</v>
      </c>
    </row>
    <row r="18" spans="1:6" s="17" customFormat="1" ht="14">
      <c r="A18" s="6"/>
      <c r="B18" s="74"/>
      <c r="C18" s="152" t="s">
        <v>116</v>
      </c>
      <c r="D18" s="11">
        <v>2623196</v>
      </c>
      <c r="E18" s="11">
        <v>0</v>
      </c>
      <c r="F18" s="11">
        <f t="shared" si="3"/>
        <v>2623196</v>
      </c>
    </row>
    <row r="19" spans="1:6" s="17" customFormat="1" ht="14">
      <c r="A19" s="6"/>
      <c r="B19" s="74"/>
      <c r="C19" s="153" t="s">
        <v>119</v>
      </c>
      <c r="D19" s="11">
        <v>2039422</v>
      </c>
      <c r="E19" s="11">
        <v>-13000</v>
      </c>
      <c r="F19" s="11">
        <f t="shared" si="3"/>
        <v>2026422</v>
      </c>
    </row>
    <row r="20" spans="1:6" s="17" customFormat="1" ht="14">
      <c r="A20" s="6"/>
      <c r="B20" s="74"/>
      <c r="C20" s="123" t="s">
        <v>88</v>
      </c>
      <c r="D20" s="11">
        <v>300</v>
      </c>
      <c r="E20" s="11">
        <v>1150</v>
      </c>
      <c r="F20" s="11">
        <f t="shared" si="3"/>
        <v>1450</v>
      </c>
    </row>
    <row r="21" spans="1:6" s="17" customFormat="1" ht="14">
      <c r="A21" s="6"/>
      <c r="B21" s="7"/>
      <c r="C21" s="138" t="s">
        <v>84</v>
      </c>
      <c r="D21" s="42">
        <v>4900</v>
      </c>
      <c r="E21" s="42">
        <v>95380</v>
      </c>
      <c r="F21" s="42">
        <f t="shared" si="3"/>
        <v>100280</v>
      </c>
    </row>
    <row r="22" spans="3:3" s="17" customFormat="1" ht="10.5">
      <c r="C22" s="151"/>
    </row>
    <row r="23" spans="3:3" s="17" customFormat="1" ht="10.5">
      <c r="C23" s="151"/>
    </row>
    <row r="24" spans="1:6" s="17" customFormat="1" ht="10.5">
      <c r="A24" s="59"/>
      <c r="B24" s="59"/>
      <c r="C24" s="149"/>
      <c r="D24" s="59"/>
      <c r="E24" s="59"/>
      <c r="F24" s="59"/>
    </row>
    <row r="25" spans="3:6" s="21" customFormat="1" ht="17.5">
      <c r="C25" s="154" t="s">
        <v>317</v>
      </c>
      <c r="D25" s="93"/>
      <c r="E25" s="93"/>
      <c r="F25" s="93"/>
    </row>
    <row r="26" spans="3:6" s="17" customFormat="1" ht="17.5">
      <c r="C26" s="154" t="s">
        <v>318</v>
      </c>
      <c r="D26" s="18"/>
      <c r="E26" s="18"/>
      <c r="F26" s="18"/>
    </row>
    <row r="27" spans="3:6" s="17" customFormat="1" ht="13">
      <c r="C27" s="151"/>
      <c r="D27" s="51"/>
      <c r="E27" s="51"/>
      <c r="F27" s="51"/>
    </row>
    <row r="28" spans="3:6" s="4" customFormat="1" ht="15">
      <c r="C28" s="150" t="s">
        <v>61</v>
      </c>
      <c r="D28" s="93">
        <f>SUM(D29:D33)</f>
        <v>449414339</v>
      </c>
      <c r="E28" s="93">
        <f t="shared" si="4" ref="E28:F28">SUM(E29:E33)</f>
        <v>42862713</v>
      </c>
      <c r="F28" s="93">
        <f t="shared" si="4"/>
        <v>492277052</v>
      </c>
    </row>
    <row r="29" spans="3:6" ht="13">
      <c r="C29" s="163" t="s">
        <v>342</v>
      </c>
      <c r="D29" s="51">
        <f>D53+D66+D80+D98+D107+D128+D135+D151+D166+D243+D255+D278+D297+D306+D320+D335+D351+D369+D379+D210+D267+D193+D408+D184+D393+D235</f>
        <v>294575227</v>
      </c>
      <c r="E29" s="51">
        <f>E53+E66+E80+E98+E107+E128+E135+E151+E166+E243+E255+E278+E297+E306+E320+E335+E351+E369+E379+E210+E267+E193+E408+E184+E393+E235</f>
        <v>4442230</v>
      </c>
      <c r="F29" s="51">
        <f>F53+F66+F80+F98+F107+F128+F135+F151+F166+F243+F255+F278+F297+F306+F320+F335+F351+F369+F379+F210+F267+F193+F408+F184+F393+F235</f>
        <v>299017457</v>
      </c>
    </row>
    <row r="30" spans="3:6" s="52" customFormat="1" ht="13">
      <c r="C30" s="155" t="s">
        <v>173</v>
      </c>
      <c r="D30" s="51">
        <f>D81+D108+D136+D152+D167+D394+D211+D268+D321+D279+D99+D194+D336</f>
        <v>138543139</v>
      </c>
      <c r="E30" s="51">
        <f>E81+E108+E136+E152+E167+E394+E211+E268+E321+E279+E99+E194+E336</f>
        <v>35223002</v>
      </c>
      <c r="F30" s="51">
        <f>F81+F108+F136+F152+F167+F394+F211+F268+F321+F279+F99+F194+F336</f>
        <v>173766141</v>
      </c>
    </row>
    <row r="31" spans="3:6" ht="13">
      <c r="C31" s="123" t="s">
        <v>117</v>
      </c>
      <c r="D31" s="51">
        <f>D54+D67+D82+D109+D153+D168+D256+D280+D337+D298+D195+D352+D307</f>
        <v>7233026</v>
      </c>
      <c r="E31" s="51">
        <f>E54+E67+E82+E109+E153+E168+E256+E280+E337+E298+E195+E352+E307</f>
        <v>2363556</v>
      </c>
      <c r="F31" s="51">
        <f>F54+F67+F82+F109+F153+F168+F256+F280+F337+F298+F195+F352+F307</f>
        <v>9596582</v>
      </c>
    </row>
    <row r="32" spans="3:6" ht="13">
      <c r="C32" s="123" t="s">
        <v>195</v>
      </c>
      <c r="D32" s="51">
        <f>D225+D196+D169+D110+D338+D83</f>
        <v>9062947</v>
      </c>
      <c r="E32" s="51">
        <f>E225+E196+E169+E110+E338+E83</f>
        <v>830925</v>
      </c>
      <c r="F32" s="51">
        <f>F225+F196+F169+F110+F338+F83</f>
        <v>9893872</v>
      </c>
    </row>
    <row r="33" spans="3:6" s="52" customFormat="1" ht="13">
      <c r="C33" s="188" t="s">
        <v>404</v>
      </c>
      <c r="D33" s="51">
        <f>D281</f>
        <v>0</v>
      </c>
      <c r="E33" s="51">
        <f t="shared" si="5" ref="E33:F33">E281</f>
        <v>3000</v>
      </c>
      <c r="F33" s="51">
        <f t="shared" si="5"/>
        <v>3000</v>
      </c>
    </row>
    <row r="34" spans="3:6" s="52" customFormat="1" ht="13">
      <c r="C34" s="189" t="s">
        <v>343</v>
      </c>
      <c r="D34" s="51"/>
      <c r="E34" s="51"/>
      <c r="F34" s="51"/>
    </row>
    <row r="35" spans="3:6" s="4" customFormat="1" ht="15">
      <c r="C35" s="150" t="s">
        <v>3</v>
      </c>
      <c r="D35" s="93">
        <f>D36+D46</f>
        <v>449414339</v>
      </c>
      <c r="E35" s="93">
        <f t="shared" si="6" ref="E35:F35">E36+E46</f>
        <v>42862713</v>
      </c>
      <c r="F35" s="93">
        <f t="shared" si="6"/>
        <v>492277052</v>
      </c>
    </row>
    <row r="36" spans="3:6" s="19" customFormat="1" ht="14">
      <c r="C36" s="138" t="s">
        <v>2</v>
      </c>
      <c r="D36" s="14">
        <f>D37+D43+D44+D45</f>
        <v>445068786</v>
      </c>
      <c r="E36" s="14">
        <f t="shared" si="7" ref="E36:F36">E37+E43+E44+E45</f>
        <v>41314566</v>
      </c>
      <c r="F36" s="14">
        <f t="shared" si="7"/>
        <v>486383352</v>
      </c>
    </row>
    <row r="37" spans="3:6" ht="13">
      <c r="C37" s="123" t="s">
        <v>5</v>
      </c>
      <c r="D37" s="51">
        <f>D57+D70+D86+D102+D113+D131+D139+D156+D172+D199+D214+D228+D246+D259+D285+D310+D324+D341+D355+D372+D382+D397+D411+D271+D187</f>
        <v>434898803</v>
      </c>
      <c r="E37" s="51">
        <f>E57+E70+E86+E102+E113+E131+E139+E156+E172+E199+E214+E228+E246+E259+E285+E310+E324+E341+E355+E372+E382+E397+E411+E271+E187</f>
        <v>41351901</v>
      </c>
      <c r="F37" s="51">
        <f>F57+F70+F86+F102+F113+F131+F139+F156+F172+F199+F214+F228+F246+F259+F285+F310+F324+F341+F355+F372+F382+F397+F411+F271+F187</f>
        <v>476250704</v>
      </c>
    </row>
    <row r="38" spans="3:6" ht="13">
      <c r="C38" s="152" t="s">
        <v>116</v>
      </c>
      <c r="D38" s="51">
        <f>D58+D71+D87+D114+D157+D173+D200+D215+D247+D260+D286+D311+D325+D342+D356+D373+D398+D412+D229+D383</f>
        <v>307703747</v>
      </c>
      <c r="E38" s="51">
        <f>E58+E71+E87+E114+E157+E173+E200+E215+E247+E260+E286+E311+E325+E342+E356+E373+E398+E412+E229+E383</f>
        <v>33990877</v>
      </c>
      <c r="F38" s="51">
        <f>F58+F71+F87+F114+F157+F173+F200+F215+F247+F260+F286+F311+F325+F342+F356+F373+F398+F412+F229+F383</f>
        <v>341694624</v>
      </c>
    </row>
    <row r="39" spans="3:6" s="55" customFormat="1" ht="11.5">
      <c r="C39" s="156" t="s">
        <v>172</v>
      </c>
      <c r="D39" s="54">
        <f>D88+D115+D158+D174+D399+D216+D326+D287+D343</f>
        <v>129064824</v>
      </c>
      <c r="E39" s="54">
        <f>E88+E115+E158+E174+E399+E216+E326+E287+E343</f>
        <v>31791756</v>
      </c>
      <c r="F39" s="54">
        <f>F88+F115+F158+F174+F399+F216+F326+F287+F343</f>
        <v>160856580</v>
      </c>
    </row>
    <row r="40" spans="3:6" ht="13">
      <c r="C40" s="152" t="s">
        <v>119</v>
      </c>
      <c r="D40" s="51">
        <f>D59+D72+D89+D116+D159+D175+D201+D217+D248+D261+D288+D312+D327+D344+D357+D374+D400+D384</f>
        <v>247266049</v>
      </c>
      <c r="E40" s="51">
        <f>E59+E72+E89+E116+E159+E175+E201+E217+E248+E261+E288+E312+E327+E344+E357+E374+E400+E384</f>
        <v>25565040</v>
      </c>
      <c r="F40" s="51">
        <f>F59+F72+F89+F116+F159+F175+F201+F217+F248+F261+F288+F312+F327+F344+F357+F374+F400+F384</f>
        <v>272831089</v>
      </c>
    </row>
    <row r="41" spans="3:6" s="70" customFormat="1" ht="11.5">
      <c r="C41" s="157" t="s">
        <v>244</v>
      </c>
      <c r="D41" s="54">
        <f>D90+D117+D160+D176+D401+D218</f>
        <v>101523976</v>
      </c>
      <c r="E41" s="54">
        <f>E90+E117+E160+E176+E401+E218</f>
        <v>23913597</v>
      </c>
      <c r="F41" s="54">
        <f>F90+F117+F160+F176+F401+F218</f>
        <v>125437573</v>
      </c>
    </row>
    <row r="42" spans="3:6" s="70" customFormat="1" ht="11.5">
      <c r="C42" s="157" t="s">
        <v>149</v>
      </c>
      <c r="D42" s="54">
        <f>D91+D118+D177+D219+D345+D161+D402</f>
        <v>63789890</v>
      </c>
      <c r="E42" s="54">
        <f>E91+E118+E177+E219+E345+E161+E402</f>
        <v>695856</v>
      </c>
      <c r="F42" s="54">
        <f>F91+F118+F177+F219+F345+F161+F402</f>
        <v>64485746</v>
      </c>
    </row>
    <row r="43" spans="3:6" ht="13">
      <c r="C43" s="123" t="s">
        <v>85</v>
      </c>
      <c r="D43" s="51">
        <f>D202+D249+D301+D289+D313+D358+D385+D328+D238+D178</f>
        <v>5379384</v>
      </c>
      <c r="E43" s="51">
        <f>E202+E249+E301+E289+E313+E358+E385+E328+E238+E178</f>
        <v>-228934</v>
      </c>
      <c r="F43" s="51">
        <f>F202+F249+F301+F289+F313+F358+F385+F328+F238+F178</f>
        <v>5150450</v>
      </c>
    </row>
    <row r="44" spans="3:6" ht="13">
      <c r="C44" s="123" t="s">
        <v>88</v>
      </c>
      <c r="D44" s="51">
        <f>D203+D250+D314+D290+D119+D329</f>
        <v>69500</v>
      </c>
      <c r="E44" s="51">
        <f>E203+E250+E314+E290+E119+E329</f>
        <v>51194</v>
      </c>
      <c r="F44" s="51">
        <f>F203+F250+F314+F290+F119+F329</f>
        <v>120694</v>
      </c>
    </row>
    <row r="45" spans="3:6" ht="13">
      <c r="C45" s="123" t="s">
        <v>196</v>
      </c>
      <c r="D45" s="51">
        <f>D204+D330+D315+D144+D120+D272+D92</f>
        <v>4721099</v>
      </c>
      <c r="E45" s="51">
        <f>E204+E330+E315+E144+E120+E272+E92</f>
        <v>140405</v>
      </c>
      <c r="F45" s="51">
        <f>F204+F330+F315+F144+F120+F272+F92</f>
        <v>4861504</v>
      </c>
    </row>
    <row r="46" spans="3:6" s="19" customFormat="1" ht="14">
      <c r="C46" s="138" t="s">
        <v>84</v>
      </c>
      <c r="D46" s="14">
        <f>D121+D162+D205+D262+D273+D346+D179+D291+D188+D93+D73+D146+D60</f>
        <v>4345553</v>
      </c>
      <c r="E46" s="14">
        <f>E121+E162+E205+E262+E273+E346+E179+E291+E188+E93+E73+E146+E60</f>
        <v>1548147</v>
      </c>
      <c r="F46" s="14">
        <f>F121+F162+F205+F262+F273+F346+F179+F291+F188+F93+F73+F146+F60</f>
        <v>5893700</v>
      </c>
    </row>
    <row r="47" spans="3:6" s="17" customFormat="1" ht="10.5">
      <c r="C47" s="151"/>
      <c r="D47" s="18"/>
      <c r="E47" s="18"/>
      <c r="F47" s="18"/>
    </row>
    <row r="48" spans="3:6" s="17" customFormat="1" ht="10.5">
      <c r="C48" s="151"/>
      <c r="D48" s="18"/>
      <c r="E48" s="18"/>
      <c r="F48" s="18"/>
    </row>
    <row r="49" spans="1:6" s="4" customFormat="1" ht="15">
      <c r="A49" s="4" t="s">
        <v>33</v>
      </c>
      <c r="B49" s="3" t="s">
        <v>103</v>
      </c>
      <c r="C49" s="150" t="s">
        <v>397</v>
      </c>
      <c r="D49" s="93"/>
      <c r="E49" s="93"/>
      <c r="F49" s="93"/>
    </row>
    <row r="50" spans="2:6" s="89" customFormat="1" ht="15">
      <c r="B50" s="106"/>
      <c r="C50" s="164" t="s">
        <v>396</v>
      </c>
      <c r="D50" s="93"/>
      <c r="E50" s="93"/>
      <c r="F50" s="93"/>
    </row>
    <row r="51" spans="2:6" s="17" customFormat="1" ht="10.5">
      <c r="B51" s="16"/>
      <c r="C51" s="151"/>
      <c r="D51" s="18"/>
      <c r="E51" s="18"/>
      <c r="F51" s="18"/>
    </row>
    <row r="52" spans="2:6" s="6" customFormat="1" ht="14">
      <c r="B52" s="69"/>
      <c r="C52" s="129" t="s">
        <v>61</v>
      </c>
      <c r="D52" s="43">
        <f>SUM(D53:D54)</f>
        <v>4765496</v>
      </c>
      <c r="E52" s="43">
        <f t="shared" si="8" ref="E52:F52">SUM(E53:E54)</f>
        <v>132000</v>
      </c>
      <c r="F52" s="43">
        <f t="shared" si="8"/>
        <v>4897496</v>
      </c>
    </row>
    <row r="53" spans="2:6" ht="13">
      <c r="B53" s="74"/>
      <c r="C53" s="163" t="s">
        <v>342</v>
      </c>
      <c r="D53" s="51">
        <v>4735496</v>
      </c>
      <c r="E53" s="51">
        <v>132000</v>
      </c>
      <c r="F53" s="11">
        <f t="shared" si="9" ref="F53:F54">D53+E53</f>
        <v>4867496</v>
      </c>
    </row>
    <row r="54" spans="2:6" ht="13">
      <c r="B54" s="74"/>
      <c r="C54" s="123" t="s">
        <v>117</v>
      </c>
      <c r="D54" s="51">
        <v>30000</v>
      </c>
      <c r="E54" s="51">
        <v>0</v>
      </c>
      <c r="F54" s="11">
        <f t="shared" si="9"/>
        <v>30000</v>
      </c>
    </row>
    <row r="55" spans="2:6" s="6" customFormat="1" ht="14">
      <c r="B55" s="69"/>
      <c r="C55" s="129" t="s">
        <v>3</v>
      </c>
      <c r="D55" s="43">
        <f>D56+D60</f>
        <v>4765496</v>
      </c>
      <c r="E55" s="43">
        <f t="shared" si="10" ref="E55:F55">E56+E60</f>
        <v>132000</v>
      </c>
      <c r="F55" s="43">
        <f t="shared" si="10"/>
        <v>4897496</v>
      </c>
    </row>
    <row r="56" spans="2:6" s="19" customFormat="1" ht="14">
      <c r="B56" s="28"/>
      <c r="C56" s="138" t="s">
        <v>2</v>
      </c>
      <c r="D56" s="14">
        <f>D57</f>
        <v>4762496</v>
      </c>
      <c r="E56" s="14">
        <f t="shared" si="11" ref="E56:F56">E57</f>
        <v>128200</v>
      </c>
      <c r="F56" s="14">
        <f t="shared" si="11"/>
        <v>4890696</v>
      </c>
    </row>
    <row r="57" spans="2:6" ht="13">
      <c r="B57" s="74"/>
      <c r="C57" s="123" t="s">
        <v>5</v>
      </c>
      <c r="D57" s="51">
        <v>4762496</v>
      </c>
      <c r="E57" s="51">
        <v>128200</v>
      </c>
      <c r="F57" s="11">
        <f t="shared" si="12" ref="F57:F60">D57+E57</f>
        <v>4890696</v>
      </c>
    </row>
    <row r="58" spans="2:6" ht="13">
      <c r="B58" s="74"/>
      <c r="C58" s="152" t="s">
        <v>116</v>
      </c>
      <c r="D58" s="51">
        <v>4067059</v>
      </c>
      <c r="E58" s="51">
        <v>132000</v>
      </c>
      <c r="F58" s="11">
        <f t="shared" si="12"/>
        <v>4199059</v>
      </c>
    </row>
    <row r="59" spans="2:6" ht="13">
      <c r="B59" s="74"/>
      <c r="C59" s="153" t="s">
        <v>119</v>
      </c>
      <c r="D59" s="51">
        <v>3215680</v>
      </c>
      <c r="E59" s="51">
        <v>116805</v>
      </c>
      <c r="F59" s="11">
        <f t="shared" si="12"/>
        <v>3332485</v>
      </c>
    </row>
    <row r="60" spans="3:6" s="19" customFormat="1" ht="14">
      <c r="C60" s="138" t="s">
        <v>84</v>
      </c>
      <c r="D60" s="14">
        <v>3000</v>
      </c>
      <c r="E60" s="14">
        <v>3800</v>
      </c>
      <c r="F60" s="42">
        <f t="shared" si="12"/>
        <v>6800</v>
      </c>
    </row>
    <row r="61" spans="2:6" s="17" customFormat="1" ht="10.5">
      <c r="B61" s="91"/>
      <c r="C61" s="151"/>
      <c r="D61" s="18"/>
      <c r="E61" s="18"/>
      <c r="F61" s="18"/>
    </row>
    <row r="62" spans="2:6" s="17" customFormat="1" ht="10.5">
      <c r="B62" s="91"/>
      <c r="C62" s="151"/>
      <c r="D62" s="18"/>
      <c r="E62" s="18"/>
      <c r="F62" s="18"/>
    </row>
    <row r="63" spans="1:6" s="52" customFormat="1" ht="15">
      <c r="A63" s="4" t="s">
        <v>123</v>
      </c>
      <c r="B63" s="3" t="s">
        <v>103</v>
      </c>
      <c r="C63" s="150" t="s">
        <v>125</v>
      </c>
      <c r="D63" s="93"/>
      <c r="E63" s="93"/>
      <c r="F63" s="93"/>
    </row>
    <row r="64" spans="2:6" s="17" customFormat="1" ht="10.5">
      <c r="B64" s="16"/>
      <c r="C64" s="151"/>
      <c r="D64" s="18"/>
      <c r="E64" s="18"/>
      <c r="F64" s="18"/>
    </row>
    <row r="65" spans="1:6" s="52" customFormat="1" ht="14">
      <c r="A65" s="6"/>
      <c r="B65" s="69"/>
      <c r="C65" s="129" t="s">
        <v>61</v>
      </c>
      <c r="D65" s="43">
        <f>D66+D67</f>
        <v>571645</v>
      </c>
      <c r="E65" s="43">
        <f t="shared" si="13" ref="E65:F65">E66+E67</f>
        <v>1854</v>
      </c>
      <c r="F65" s="43">
        <f t="shared" si="13"/>
        <v>573499</v>
      </c>
    </row>
    <row r="66" spans="1:6" s="52" customFormat="1" ht="13">
      <c r="A66" s="10"/>
      <c r="B66" s="74"/>
      <c r="C66" s="163" t="s">
        <v>342</v>
      </c>
      <c r="D66" s="51">
        <v>514730</v>
      </c>
      <c r="E66" s="51">
        <v>1854</v>
      </c>
      <c r="F66" s="11">
        <f t="shared" si="14" ref="F66:F67">D66+E66</f>
        <v>516584</v>
      </c>
    </row>
    <row r="67" spans="1:6" s="52" customFormat="1" ht="13">
      <c r="A67" s="10"/>
      <c r="B67" s="74"/>
      <c r="C67" s="123" t="s">
        <v>117</v>
      </c>
      <c r="D67" s="51">
        <v>56915</v>
      </c>
      <c r="E67" s="51">
        <v>0</v>
      </c>
      <c r="F67" s="11">
        <f t="shared" si="14"/>
        <v>56915</v>
      </c>
    </row>
    <row r="68" spans="1:6" s="52" customFormat="1" ht="14">
      <c r="A68" s="6"/>
      <c r="B68" s="69"/>
      <c r="C68" s="129" t="s">
        <v>3</v>
      </c>
      <c r="D68" s="43">
        <f>D69+D73</f>
        <v>571645</v>
      </c>
      <c r="E68" s="43">
        <f t="shared" si="15" ref="E68:F68">E69+E73</f>
        <v>1854</v>
      </c>
      <c r="F68" s="43">
        <f t="shared" si="15"/>
        <v>573499</v>
      </c>
    </row>
    <row r="69" spans="1:6" s="52" customFormat="1" ht="14">
      <c r="A69" s="19"/>
      <c r="B69" s="28"/>
      <c r="C69" s="138" t="s">
        <v>2</v>
      </c>
      <c r="D69" s="14">
        <f>D70</f>
        <v>564745</v>
      </c>
      <c r="E69" s="14">
        <f t="shared" si="16" ref="E69:F69">E70</f>
        <v>1284</v>
      </c>
      <c r="F69" s="14">
        <f t="shared" si="16"/>
        <v>566029</v>
      </c>
    </row>
    <row r="70" spans="1:6" s="52" customFormat="1" ht="13">
      <c r="A70" s="10"/>
      <c r="B70" s="74"/>
      <c r="C70" s="123" t="s">
        <v>5</v>
      </c>
      <c r="D70" s="51">
        <v>564745</v>
      </c>
      <c r="E70" s="51">
        <v>1284</v>
      </c>
      <c r="F70" s="11">
        <f t="shared" si="17" ref="F70:F73">D70+E70</f>
        <v>566029</v>
      </c>
    </row>
    <row r="71" spans="1:6" s="52" customFormat="1" ht="13">
      <c r="A71" s="10"/>
      <c r="B71" s="74"/>
      <c r="C71" s="152" t="s">
        <v>116</v>
      </c>
      <c r="D71" s="51">
        <v>418469</v>
      </c>
      <c r="E71" s="51">
        <v>1854</v>
      </c>
      <c r="F71" s="11">
        <f t="shared" si="17"/>
        <v>420323</v>
      </c>
    </row>
    <row r="72" spans="1:6" s="52" customFormat="1" ht="13">
      <c r="A72" s="10"/>
      <c r="B72" s="74"/>
      <c r="C72" s="153" t="s">
        <v>119</v>
      </c>
      <c r="D72" s="51">
        <v>336862</v>
      </c>
      <c r="E72" s="51">
        <v>1500</v>
      </c>
      <c r="F72" s="11">
        <f t="shared" si="17"/>
        <v>338362</v>
      </c>
    </row>
    <row r="73" spans="3:6" s="19" customFormat="1" ht="14">
      <c r="C73" s="138" t="s">
        <v>84</v>
      </c>
      <c r="D73" s="14">
        <v>6900</v>
      </c>
      <c r="E73" s="14">
        <v>570</v>
      </c>
      <c r="F73" s="42">
        <f t="shared" si="17"/>
        <v>7470</v>
      </c>
    </row>
    <row r="74" spans="3:6" s="59" customFormat="1" ht="10.5">
      <c r="C74" s="149"/>
      <c r="D74" s="18"/>
      <c r="E74" s="18"/>
      <c r="F74" s="18"/>
    </row>
    <row r="75" spans="3:6" s="59" customFormat="1" ht="10.5">
      <c r="C75" s="149"/>
      <c r="D75" s="18"/>
      <c r="E75" s="18"/>
      <c r="F75" s="18"/>
    </row>
    <row r="76" spans="3:6" s="59" customFormat="1" ht="10.5">
      <c r="C76" s="149"/>
      <c r="D76" s="18"/>
      <c r="E76" s="18"/>
      <c r="F76" s="18"/>
    </row>
    <row r="77" spans="1:6" s="4" customFormat="1" ht="15">
      <c r="A77" s="4" t="s">
        <v>34</v>
      </c>
      <c r="B77" s="3" t="s">
        <v>102</v>
      </c>
      <c r="C77" s="150" t="s">
        <v>82</v>
      </c>
      <c r="D77" s="93"/>
      <c r="E77" s="93"/>
      <c r="F77" s="93"/>
    </row>
    <row r="78" spans="2:6" s="17" customFormat="1" ht="10.5">
      <c r="B78" s="16"/>
      <c r="C78" s="151"/>
      <c r="D78" s="18"/>
      <c r="E78" s="18"/>
      <c r="F78" s="18"/>
    </row>
    <row r="79" spans="2:6" s="6" customFormat="1" ht="14">
      <c r="B79" s="69"/>
      <c r="C79" s="129" t="s">
        <v>61</v>
      </c>
      <c r="D79" s="43">
        <f>SUM(D80:D83)</f>
        <v>104653248</v>
      </c>
      <c r="E79" s="43">
        <f t="shared" si="18" ref="E79:F79">SUM(E80:E83)</f>
        <v>1822195</v>
      </c>
      <c r="F79" s="43">
        <f t="shared" si="18"/>
        <v>106475443</v>
      </c>
    </row>
    <row r="80" spans="2:6" ht="13">
      <c r="B80" s="74"/>
      <c r="C80" s="163" t="s">
        <v>342</v>
      </c>
      <c r="D80" s="51">
        <v>91258334</v>
      </c>
      <c r="E80" s="51">
        <v>-899077</v>
      </c>
      <c r="F80" s="11">
        <f t="shared" si="19" ref="F80:F83">D80+E80</f>
        <v>90359257</v>
      </c>
    </row>
    <row r="81" spans="2:6" s="52" customFormat="1" ht="13">
      <c r="B81" s="94"/>
      <c r="C81" s="155" t="s">
        <v>173</v>
      </c>
      <c r="D81" s="51">
        <v>11777830</v>
      </c>
      <c r="E81" s="51">
        <v>2721272</v>
      </c>
      <c r="F81" s="11">
        <f t="shared" si="19"/>
        <v>14499102</v>
      </c>
    </row>
    <row r="82" spans="2:6" ht="13">
      <c r="B82" s="74"/>
      <c r="C82" s="123" t="s">
        <v>117</v>
      </c>
      <c r="D82" s="51">
        <v>817084</v>
      </c>
      <c r="E82" s="51">
        <v>0</v>
      </c>
      <c r="F82" s="11">
        <f t="shared" si="19"/>
        <v>817084</v>
      </c>
    </row>
    <row r="83" spans="2:6" ht="13">
      <c r="B83" s="74"/>
      <c r="C83" s="123" t="s">
        <v>195</v>
      </c>
      <c r="D83" s="51">
        <v>800000</v>
      </c>
      <c r="E83" s="51">
        <v>0</v>
      </c>
      <c r="F83" s="11">
        <f t="shared" si="19"/>
        <v>800000</v>
      </c>
    </row>
    <row r="84" spans="2:6" s="6" customFormat="1" ht="14">
      <c r="B84" s="69"/>
      <c r="C84" s="129" t="s">
        <v>3</v>
      </c>
      <c r="D84" s="43">
        <f>D85+D93</f>
        <v>104653248</v>
      </c>
      <c r="E84" s="43">
        <f t="shared" si="20" ref="E84:F84">E85+E93</f>
        <v>1822195</v>
      </c>
      <c r="F84" s="43">
        <f t="shared" si="20"/>
        <v>106475443</v>
      </c>
    </row>
    <row r="85" spans="2:6" s="19" customFormat="1" ht="14">
      <c r="B85" s="28"/>
      <c r="C85" s="138" t="s">
        <v>2</v>
      </c>
      <c r="D85" s="14">
        <f>D86+D92</f>
        <v>104551141</v>
      </c>
      <c r="E85" s="42">
        <f t="shared" si="21" ref="E85:F85">E86+E92</f>
        <v>1795174</v>
      </c>
      <c r="F85" s="42">
        <f t="shared" si="21"/>
        <v>106346315</v>
      </c>
    </row>
    <row r="86" spans="2:6" ht="13">
      <c r="B86" s="74"/>
      <c r="C86" s="123" t="s">
        <v>5</v>
      </c>
      <c r="D86" s="51">
        <v>104551141</v>
      </c>
      <c r="E86" s="51">
        <v>1794613</v>
      </c>
      <c r="F86" s="11">
        <f t="shared" si="22" ref="F86:F92">D86+E86</f>
        <v>106345754</v>
      </c>
    </row>
    <row r="87" spans="2:6" ht="13">
      <c r="B87" s="74"/>
      <c r="C87" s="152" t="s">
        <v>116</v>
      </c>
      <c r="D87" s="51">
        <v>88764213</v>
      </c>
      <c r="E87" s="51">
        <v>2999253</v>
      </c>
      <c r="F87" s="11">
        <f t="shared" si="22"/>
        <v>91763466</v>
      </c>
    </row>
    <row r="88" spans="2:6" s="55" customFormat="1" ht="11.5">
      <c r="B88" s="95"/>
      <c r="C88" s="156" t="s">
        <v>172</v>
      </c>
      <c r="D88" s="54">
        <v>11777830</v>
      </c>
      <c r="E88" s="54">
        <v>2720871</v>
      </c>
      <c r="F88" s="54">
        <f t="shared" si="22"/>
        <v>14498701</v>
      </c>
    </row>
    <row r="89" spans="2:6" ht="13">
      <c r="B89" s="74"/>
      <c r="C89" s="152" t="s">
        <v>119</v>
      </c>
      <c r="D89" s="51">
        <v>71407490</v>
      </c>
      <c r="E89" s="51">
        <v>1633776</v>
      </c>
      <c r="F89" s="11">
        <f t="shared" si="22"/>
        <v>73041266</v>
      </c>
    </row>
    <row r="90" spans="2:6" s="70" customFormat="1" ht="11.5">
      <c r="B90" s="96"/>
      <c r="C90" s="157" t="s">
        <v>244</v>
      </c>
      <c r="D90" s="54">
        <v>9489511</v>
      </c>
      <c r="E90" s="54">
        <v>2155562</v>
      </c>
      <c r="F90" s="54">
        <f t="shared" si="22"/>
        <v>11645073</v>
      </c>
    </row>
    <row r="91" spans="2:6" s="70" customFormat="1" ht="11.5">
      <c r="B91" s="96"/>
      <c r="C91" s="157" t="s">
        <v>149</v>
      </c>
      <c r="D91" s="54">
        <v>32870394</v>
      </c>
      <c r="E91" s="54">
        <v>-179519</v>
      </c>
      <c r="F91" s="54">
        <f t="shared" si="22"/>
        <v>32690875</v>
      </c>
    </row>
    <row r="92" spans="1:6" s="59" customFormat="1" ht="13">
      <c r="A92" s="52"/>
      <c r="B92" s="94"/>
      <c r="C92" s="163" t="s">
        <v>196</v>
      </c>
      <c r="D92" s="51">
        <v>0</v>
      </c>
      <c r="E92" s="51">
        <v>561</v>
      </c>
      <c r="F92" s="51">
        <f t="shared" si="22"/>
        <v>561</v>
      </c>
    </row>
    <row r="93" spans="3:6" s="19" customFormat="1" ht="14">
      <c r="C93" s="138" t="s">
        <v>84</v>
      </c>
      <c r="D93" s="14">
        <v>102107</v>
      </c>
      <c r="E93" s="14">
        <v>27021</v>
      </c>
      <c r="F93" s="42">
        <f t="shared" si="23" ref="F93">D93+E93</f>
        <v>129128</v>
      </c>
    </row>
    <row r="94" spans="2:6" s="17" customFormat="1" ht="10.5">
      <c r="B94" s="91"/>
      <c r="C94" s="151"/>
      <c r="D94" s="18"/>
      <c r="E94" s="18"/>
      <c r="F94" s="18"/>
    </row>
    <row r="95" spans="1:6" s="52" customFormat="1" ht="15">
      <c r="A95" s="4" t="s">
        <v>124</v>
      </c>
      <c r="B95" s="3" t="s">
        <v>102</v>
      </c>
      <c r="C95" s="150" t="s">
        <v>371</v>
      </c>
      <c r="D95" s="93"/>
      <c r="E95" s="93"/>
      <c r="F95" s="93"/>
    </row>
    <row r="96" spans="1:6" s="52" customFormat="1" ht="15">
      <c r="A96" s="4"/>
      <c r="B96" s="3"/>
      <c r="C96" s="150" t="s">
        <v>370</v>
      </c>
      <c r="D96" s="93"/>
      <c r="E96" s="93"/>
      <c r="F96" s="93"/>
    </row>
    <row r="97" spans="1:6" s="52" customFormat="1" ht="14">
      <c r="A97" s="6"/>
      <c r="B97" s="69"/>
      <c r="C97" s="129" t="s">
        <v>61</v>
      </c>
      <c r="D97" s="43">
        <f>SUM(D98:D99)</f>
        <v>27076361</v>
      </c>
      <c r="E97" s="43">
        <f t="shared" si="24" ref="E97:F97">SUM(E98:E99)</f>
        <v>3231392</v>
      </c>
      <c r="F97" s="43">
        <f t="shared" si="24"/>
        <v>30307753</v>
      </c>
    </row>
    <row r="98" spans="1:6" s="52" customFormat="1" ht="13">
      <c r="A98" s="10"/>
      <c r="B98" s="64"/>
      <c r="C98" s="163" t="s">
        <v>342</v>
      </c>
      <c r="D98" s="51">
        <v>27076361</v>
      </c>
      <c r="E98" s="51">
        <v>1999469</v>
      </c>
      <c r="F98" s="11">
        <f t="shared" si="25" ref="F98:F99">D98+E98</f>
        <v>29075830</v>
      </c>
    </row>
    <row r="99" spans="2:6" s="52" customFormat="1" ht="13">
      <c r="B99" s="73"/>
      <c r="C99" s="160" t="s">
        <v>173</v>
      </c>
      <c r="D99" s="51">
        <v>0</v>
      </c>
      <c r="E99" s="51">
        <v>1231923</v>
      </c>
      <c r="F99" s="51">
        <f t="shared" si="25"/>
        <v>1231923</v>
      </c>
    </row>
    <row r="100" spans="1:6" s="52" customFormat="1" ht="14">
      <c r="A100" s="6"/>
      <c r="B100" s="69"/>
      <c r="C100" s="129" t="s">
        <v>3</v>
      </c>
      <c r="D100" s="43">
        <f t="shared" si="26" ref="D100:F101">D101</f>
        <v>27076361</v>
      </c>
      <c r="E100" s="43">
        <f t="shared" si="26"/>
        <v>3231392</v>
      </c>
      <c r="F100" s="43">
        <f t="shared" si="26"/>
        <v>30307753</v>
      </c>
    </row>
    <row r="101" spans="1:6" s="52" customFormat="1" ht="14">
      <c r="A101" s="19"/>
      <c r="B101" s="19"/>
      <c r="C101" s="138" t="s">
        <v>2</v>
      </c>
      <c r="D101" s="14">
        <f t="shared" si="26"/>
        <v>27076361</v>
      </c>
      <c r="E101" s="14">
        <f t="shared" si="26"/>
        <v>3231392</v>
      </c>
      <c r="F101" s="14">
        <f t="shared" si="26"/>
        <v>30307753</v>
      </c>
    </row>
    <row r="102" spans="1:6" s="52" customFormat="1" ht="13">
      <c r="A102" s="48"/>
      <c r="B102" s="97"/>
      <c r="C102" s="123" t="s">
        <v>1</v>
      </c>
      <c r="D102" s="98">
        <v>27076361</v>
      </c>
      <c r="E102" s="98">
        <v>3231392</v>
      </c>
      <c r="F102" s="11">
        <f t="shared" si="27" ref="F102">D102+E102</f>
        <v>30307753</v>
      </c>
    </row>
    <row r="103" spans="2:6" s="17" customFormat="1" ht="10.5">
      <c r="B103" s="91"/>
      <c r="C103" s="151"/>
      <c r="D103" s="18"/>
      <c r="E103" s="18"/>
      <c r="F103" s="18"/>
    </row>
    <row r="104" spans="1:6" s="4" customFormat="1" ht="15">
      <c r="A104" s="4" t="s">
        <v>35</v>
      </c>
      <c r="B104" s="3" t="s">
        <v>101</v>
      </c>
      <c r="C104" s="150" t="s">
        <v>6</v>
      </c>
      <c r="D104" s="93"/>
      <c r="E104" s="93"/>
      <c r="F104" s="93"/>
    </row>
    <row r="105" spans="2:6" s="76" customFormat="1" ht="11.5">
      <c r="B105" s="99" t="s">
        <v>176</v>
      </c>
      <c r="C105" s="158"/>
      <c r="D105" s="78"/>
      <c r="E105" s="78"/>
      <c r="F105" s="78"/>
    </row>
    <row r="106" spans="3:6" s="6" customFormat="1" ht="14">
      <c r="C106" s="129" t="s">
        <v>61</v>
      </c>
      <c r="D106" s="43">
        <f>SUM(D107:D110)</f>
        <v>188132908</v>
      </c>
      <c r="E106" s="43">
        <f t="shared" si="28" ref="E106:F106">SUM(E107:E110)</f>
        <v>27136631</v>
      </c>
      <c r="F106" s="43">
        <f t="shared" si="28"/>
        <v>215269539</v>
      </c>
    </row>
    <row r="107" spans="2:6" ht="13">
      <c r="B107" s="74"/>
      <c r="C107" s="163" t="s">
        <v>342</v>
      </c>
      <c r="D107" s="51">
        <v>91668329</v>
      </c>
      <c r="E107" s="51">
        <v>2306388</v>
      </c>
      <c r="F107" s="11">
        <f t="shared" si="29" ref="F107:F110">D107+E107</f>
        <v>93974717</v>
      </c>
    </row>
    <row r="108" spans="2:6" s="52" customFormat="1" ht="13">
      <c r="B108" s="94"/>
      <c r="C108" s="155" t="s">
        <v>173</v>
      </c>
      <c r="D108" s="51">
        <v>91851525</v>
      </c>
      <c r="E108" s="51">
        <v>22849635</v>
      </c>
      <c r="F108" s="11">
        <f t="shared" si="29"/>
        <v>114701160</v>
      </c>
    </row>
    <row r="109" spans="2:6" ht="13">
      <c r="B109" s="74"/>
      <c r="C109" s="123" t="s">
        <v>117</v>
      </c>
      <c r="D109" s="51">
        <v>2413054</v>
      </c>
      <c r="E109" s="51">
        <v>1280608</v>
      </c>
      <c r="F109" s="11">
        <f t="shared" si="29"/>
        <v>3693662</v>
      </c>
    </row>
    <row r="110" spans="2:6" ht="13">
      <c r="B110" s="74"/>
      <c r="C110" s="123" t="s">
        <v>195</v>
      </c>
      <c r="D110" s="51">
        <v>2200000</v>
      </c>
      <c r="E110" s="51">
        <v>700000</v>
      </c>
      <c r="F110" s="11">
        <f t="shared" si="29"/>
        <v>2900000</v>
      </c>
    </row>
    <row r="111" spans="2:6" s="6" customFormat="1" ht="14">
      <c r="B111" s="69"/>
      <c r="C111" s="129" t="s">
        <v>3</v>
      </c>
      <c r="D111" s="43">
        <f>D112+D121</f>
        <v>188132908</v>
      </c>
      <c r="E111" s="43">
        <f t="shared" si="30" ref="E111:F111">E112+E121</f>
        <v>27136631</v>
      </c>
      <c r="F111" s="43">
        <f t="shared" si="30"/>
        <v>215269539</v>
      </c>
    </row>
    <row r="112" spans="2:6" s="19" customFormat="1" ht="14">
      <c r="B112" s="28"/>
      <c r="C112" s="138" t="s">
        <v>2</v>
      </c>
      <c r="D112" s="14">
        <f>D113+D119+D120</f>
        <v>186540170</v>
      </c>
      <c r="E112" s="14">
        <f t="shared" si="31" ref="E112:F112">E113+E119+E120</f>
        <v>26672063</v>
      </c>
      <c r="F112" s="14">
        <f t="shared" si="31"/>
        <v>213212233</v>
      </c>
    </row>
    <row r="113" spans="2:6" ht="13">
      <c r="B113" s="74"/>
      <c r="C113" s="123" t="s">
        <v>5</v>
      </c>
      <c r="D113" s="51">
        <v>186513311</v>
      </c>
      <c r="E113" s="51">
        <v>26667495</v>
      </c>
      <c r="F113" s="11">
        <f t="shared" si="32" ref="F113:F116">D113+E113</f>
        <v>213180806</v>
      </c>
    </row>
    <row r="114" spans="2:6" ht="13">
      <c r="B114" s="74"/>
      <c r="C114" s="152" t="s">
        <v>116</v>
      </c>
      <c r="D114" s="51">
        <v>158523087</v>
      </c>
      <c r="E114" s="51">
        <v>24054584</v>
      </c>
      <c r="F114" s="11">
        <f t="shared" si="32"/>
        <v>182577671</v>
      </c>
    </row>
    <row r="115" spans="2:6" s="55" customFormat="1" ht="11.5">
      <c r="B115" s="95"/>
      <c r="C115" s="156" t="s">
        <v>172</v>
      </c>
      <c r="D115" s="54">
        <v>90857659</v>
      </c>
      <c r="E115" s="54">
        <v>22468662</v>
      </c>
      <c r="F115" s="54">
        <f t="shared" si="33" ref="F115:F121">D115+E115</f>
        <v>113326321</v>
      </c>
    </row>
    <row r="116" spans="2:6" ht="13">
      <c r="B116" s="74"/>
      <c r="C116" s="152" t="s">
        <v>119</v>
      </c>
      <c r="D116" s="51">
        <v>127991918</v>
      </c>
      <c r="E116" s="51">
        <v>18580971</v>
      </c>
      <c r="F116" s="11">
        <f t="shared" si="32"/>
        <v>146572889</v>
      </c>
    </row>
    <row r="117" spans="2:6" s="70" customFormat="1" ht="11.5">
      <c r="B117" s="96"/>
      <c r="C117" s="157" t="s">
        <v>244</v>
      </c>
      <c r="D117" s="54">
        <v>73332247</v>
      </c>
      <c r="E117" s="54">
        <v>17114315</v>
      </c>
      <c r="F117" s="54">
        <f t="shared" si="33"/>
        <v>90446562</v>
      </c>
    </row>
    <row r="118" spans="2:6" s="70" customFormat="1" ht="11.5">
      <c r="B118" s="96"/>
      <c r="C118" s="157" t="s">
        <v>149</v>
      </c>
      <c r="D118" s="54">
        <v>24119325</v>
      </c>
      <c r="E118" s="54">
        <v>1084101</v>
      </c>
      <c r="F118" s="54">
        <f t="shared" si="33"/>
        <v>25203426</v>
      </c>
    </row>
    <row r="119" spans="3:6" ht="13">
      <c r="C119" s="123" t="s">
        <v>88</v>
      </c>
      <c r="D119" s="51">
        <v>0</v>
      </c>
      <c r="E119" s="51">
        <v>750</v>
      </c>
      <c r="F119" s="11">
        <f t="shared" si="33"/>
        <v>750</v>
      </c>
    </row>
    <row r="120" spans="1:6" s="59" customFormat="1" ht="13">
      <c r="A120" s="10"/>
      <c r="B120" s="74"/>
      <c r="C120" s="123" t="s">
        <v>196</v>
      </c>
      <c r="D120" s="51">
        <v>26859</v>
      </c>
      <c r="E120" s="51">
        <v>3818</v>
      </c>
      <c r="F120" s="11">
        <f t="shared" si="33"/>
        <v>30677</v>
      </c>
    </row>
    <row r="121" spans="1:6" s="59" customFormat="1" ht="14">
      <c r="A121" s="19"/>
      <c r="B121" s="28"/>
      <c r="C121" s="138" t="s">
        <v>84</v>
      </c>
      <c r="D121" s="14">
        <v>1592738</v>
      </c>
      <c r="E121" s="14">
        <v>464568</v>
      </c>
      <c r="F121" s="42">
        <f t="shared" si="33"/>
        <v>2057306</v>
      </c>
    </row>
    <row r="122" spans="2:6" s="17" customFormat="1" ht="10.5">
      <c r="B122" s="91"/>
      <c r="C122" s="151"/>
      <c r="D122" s="18"/>
      <c r="E122" s="18"/>
      <c r="F122" s="18"/>
    </row>
    <row r="123" spans="1:6" s="19" customFormat="1" ht="15">
      <c r="A123" s="4" t="s">
        <v>83</v>
      </c>
      <c r="B123" s="3" t="s">
        <v>101</v>
      </c>
      <c r="C123" s="150" t="s">
        <v>367</v>
      </c>
      <c r="D123" s="93"/>
      <c r="E123" s="93"/>
      <c r="F123" s="93"/>
    </row>
    <row r="124" spans="1:6" s="19" customFormat="1" ht="15">
      <c r="A124" s="4"/>
      <c r="B124" s="99" t="s">
        <v>176</v>
      </c>
      <c r="C124" s="150" t="s">
        <v>368</v>
      </c>
      <c r="D124" s="93"/>
      <c r="E124" s="93"/>
      <c r="F124" s="93"/>
    </row>
    <row r="125" spans="1:6" s="19" customFormat="1" ht="15">
      <c r="A125" s="89"/>
      <c r="B125" s="99"/>
      <c r="C125" s="164" t="s">
        <v>369</v>
      </c>
      <c r="D125" s="93"/>
      <c r="E125" s="93"/>
      <c r="F125" s="93"/>
    </row>
    <row r="126" spans="1:6" s="59" customFormat="1" ht="10.5">
      <c r="A126" s="76"/>
      <c r="B126" s="131"/>
      <c r="C126" s="158"/>
      <c r="D126" s="78"/>
      <c r="E126" s="78"/>
      <c r="F126" s="78"/>
    </row>
    <row r="127" spans="1:6" s="19" customFormat="1" ht="14">
      <c r="A127" s="6"/>
      <c r="B127" s="69"/>
      <c r="C127" s="129" t="s">
        <v>61</v>
      </c>
      <c r="D127" s="43">
        <f>SUM(D128:D128)</f>
        <v>433200</v>
      </c>
      <c r="E127" s="43">
        <f t="shared" si="34" ref="E127:F127">SUM(E128:E128)</f>
        <v>52000</v>
      </c>
      <c r="F127" s="43">
        <f t="shared" si="34"/>
        <v>485200</v>
      </c>
    </row>
    <row r="128" spans="1:6" s="19" customFormat="1" ht="14">
      <c r="A128" s="10"/>
      <c r="B128" s="74"/>
      <c r="C128" s="163" t="s">
        <v>342</v>
      </c>
      <c r="D128" s="51">
        <v>433200</v>
      </c>
      <c r="E128" s="51">
        <v>52000</v>
      </c>
      <c r="F128" s="11">
        <f t="shared" si="35" ref="F128">D128+E128</f>
        <v>485200</v>
      </c>
    </row>
    <row r="129" spans="1:6" s="19" customFormat="1" ht="14">
      <c r="A129" s="6"/>
      <c r="B129" s="69"/>
      <c r="C129" s="129" t="s">
        <v>3</v>
      </c>
      <c r="D129" s="43">
        <f t="shared" si="36" ref="D129:F130">D130</f>
        <v>433200</v>
      </c>
      <c r="E129" s="43">
        <f t="shared" si="36"/>
        <v>52000</v>
      </c>
      <c r="F129" s="43">
        <f t="shared" si="36"/>
        <v>485200</v>
      </c>
    </row>
    <row r="130" spans="2:6" s="19" customFormat="1" ht="14">
      <c r="B130" s="28"/>
      <c r="C130" s="138" t="s">
        <v>2</v>
      </c>
      <c r="D130" s="14">
        <f t="shared" si="36"/>
        <v>433200</v>
      </c>
      <c r="E130" s="14">
        <f t="shared" si="36"/>
        <v>52000</v>
      </c>
      <c r="F130" s="14">
        <f t="shared" si="36"/>
        <v>485200</v>
      </c>
    </row>
    <row r="131" spans="1:6" s="19" customFormat="1" ht="14">
      <c r="A131" s="10"/>
      <c r="B131" s="74"/>
      <c r="C131" s="123" t="s">
        <v>1</v>
      </c>
      <c r="D131" s="51">
        <v>433200</v>
      </c>
      <c r="E131" s="51">
        <v>52000</v>
      </c>
      <c r="F131" s="11">
        <f t="shared" si="37" ref="F131">D131+E131</f>
        <v>485200</v>
      </c>
    </row>
    <row r="132" spans="2:6" s="17" customFormat="1" ht="10.5">
      <c r="B132" s="91"/>
      <c r="C132" s="151"/>
      <c r="D132" s="18"/>
      <c r="E132" s="18"/>
      <c r="F132" s="18"/>
    </row>
    <row r="133" spans="1:6" s="52" customFormat="1" ht="15">
      <c r="A133" s="4" t="s">
        <v>122</v>
      </c>
      <c r="B133" s="3" t="s">
        <v>211</v>
      </c>
      <c r="C133" s="150" t="s">
        <v>205</v>
      </c>
      <c r="D133" s="93"/>
      <c r="E133" s="93"/>
      <c r="F133" s="93"/>
    </row>
    <row r="134" spans="1:6" s="52" customFormat="1" ht="14">
      <c r="A134" s="6"/>
      <c r="B134" s="99" t="s">
        <v>212</v>
      </c>
      <c r="C134" s="129" t="s">
        <v>61</v>
      </c>
      <c r="D134" s="43">
        <f>SUM(D135:D136)</f>
        <v>30085508</v>
      </c>
      <c r="E134" s="43">
        <f t="shared" si="38" ref="E134:F134">SUM(E135:E136)</f>
        <v>2106000</v>
      </c>
      <c r="F134" s="43">
        <f t="shared" si="38"/>
        <v>32191508</v>
      </c>
    </row>
    <row r="135" spans="1:6" s="52" customFormat="1" ht="13">
      <c r="A135" s="10"/>
      <c r="B135" s="74"/>
      <c r="C135" s="163" t="s">
        <v>342</v>
      </c>
      <c r="D135" s="51">
        <v>26785508</v>
      </c>
      <c r="E135" s="51">
        <v>0</v>
      </c>
      <c r="F135" s="11">
        <f t="shared" si="39" ref="F135:F136">D135+E135</f>
        <v>26785508</v>
      </c>
    </row>
    <row r="136" spans="2:6" s="52" customFormat="1" ht="13">
      <c r="B136" s="94"/>
      <c r="C136" s="155" t="s">
        <v>173</v>
      </c>
      <c r="D136" s="51">
        <v>3300000</v>
      </c>
      <c r="E136" s="51">
        <v>2106000</v>
      </c>
      <c r="F136" s="11">
        <f t="shared" si="39"/>
        <v>5406000</v>
      </c>
    </row>
    <row r="137" spans="1:6" s="52" customFormat="1" ht="14">
      <c r="A137" s="6"/>
      <c r="B137" s="69"/>
      <c r="C137" s="129" t="s">
        <v>3</v>
      </c>
      <c r="D137" s="43">
        <f>D138+D146</f>
        <v>30085508</v>
      </c>
      <c r="E137" s="43">
        <f t="shared" si="40" ref="E137:F137">E138+E146</f>
        <v>2106000</v>
      </c>
      <c r="F137" s="43">
        <f t="shared" si="40"/>
        <v>32191508</v>
      </c>
    </row>
    <row r="138" spans="1:6" s="52" customFormat="1" ht="14">
      <c r="A138" s="19"/>
      <c r="B138" s="28"/>
      <c r="C138" s="138" t="s">
        <v>2</v>
      </c>
      <c r="D138" s="14">
        <f>D139+D144</f>
        <v>30030508</v>
      </c>
      <c r="E138" s="142">
        <f t="shared" si="41" ref="E138:F138">E139+E144</f>
        <v>2097995</v>
      </c>
      <c r="F138" s="14">
        <f t="shared" si="41"/>
        <v>32128503</v>
      </c>
    </row>
    <row r="139" spans="1:6" s="52" customFormat="1" ht="13">
      <c r="A139" s="10"/>
      <c r="B139" s="74"/>
      <c r="C139" s="123" t="s">
        <v>5</v>
      </c>
      <c r="D139" s="51">
        <f>SUM(D140:D143)</f>
        <v>29960008</v>
      </c>
      <c r="E139" s="125">
        <f t="shared" si="42" ref="E139:F139">SUM(E140:E143)</f>
        <v>2043652</v>
      </c>
      <c r="F139" s="51">
        <f t="shared" si="42"/>
        <v>32003660</v>
      </c>
    </row>
    <row r="140" spans="2:6" s="55" customFormat="1" ht="11.5">
      <c r="B140" s="95"/>
      <c r="C140" s="159" t="s">
        <v>284</v>
      </c>
      <c r="D140" s="54">
        <v>7659161</v>
      </c>
      <c r="E140" s="126">
        <v>3804834</v>
      </c>
      <c r="F140" s="54">
        <f t="shared" si="43" ref="F140:F146">D140+E140</f>
        <v>11463995</v>
      </c>
    </row>
    <row r="141" spans="2:6" s="55" customFormat="1" ht="11.5">
      <c r="B141" s="95"/>
      <c r="C141" s="159" t="s">
        <v>285</v>
      </c>
      <c r="D141" s="54">
        <v>10545692</v>
      </c>
      <c r="E141" s="126">
        <v>-3951619</v>
      </c>
      <c r="F141" s="54">
        <f t="shared" si="43"/>
        <v>6594073</v>
      </c>
    </row>
    <row r="142" spans="2:6" s="55" customFormat="1" ht="11.5">
      <c r="B142" s="95"/>
      <c r="C142" s="159" t="s">
        <v>209</v>
      </c>
      <c r="D142" s="54">
        <v>11723055</v>
      </c>
      <c r="E142" s="126">
        <v>2183605</v>
      </c>
      <c r="F142" s="54">
        <f t="shared" si="43"/>
        <v>13906660</v>
      </c>
    </row>
    <row r="143" spans="2:6" s="55" customFormat="1" ht="11.5">
      <c r="B143" s="95"/>
      <c r="C143" s="159" t="s">
        <v>206</v>
      </c>
      <c r="D143" s="54">
        <v>32100</v>
      </c>
      <c r="E143" s="126">
        <v>6832</v>
      </c>
      <c r="F143" s="54">
        <f t="shared" si="43"/>
        <v>38932</v>
      </c>
    </row>
    <row r="144" spans="3:6" ht="13">
      <c r="C144" s="123" t="s">
        <v>239</v>
      </c>
      <c r="D144" s="51">
        <f>D145</f>
        <v>70500</v>
      </c>
      <c r="E144" s="125">
        <f t="shared" si="44" ref="E144:F144">E145</f>
        <v>54343</v>
      </c>
      <c r="F144" s="51">
        <f t="shared" si="44"/>
        <v>124843</v>
      </c>
    </row>
    <row r="145" spans="2:6" s="55" customFormat="1" ht="11.5">
      <c r="B145" s="95"/>
      <c r="C145" s="159" t="s">
        <v>240</v>
      </c>
      <c r="D145" s="54">
        <v>70500</v>
      </c>
      <c r="E145" s="126">
        <v>54343</v>
      </c>
      <c r="F145" s="54">
        <f t="shared" si="43"/>
        <v>124843</v>
      </c>
    </row>
    <row r="146" spans="1:6" s="59" customFormat="1" ht="14">
      <c r="A146" s="19"/>
      <c r="B146" s="28"/>
      <c r="C146" s="138" t="s">
        <v>84</v>
      </c>
      <c r="D146" s="14">
        <v>55000</v>
      </c>
      <c r="E146" s="142">
        <v>8005</v>
      </c>
      <c r="F146" s="42">
        <f t="shared" si="43"/>
        <v>63005</v>
      </c>
    </row>
    <row r="147" spans="2:6" s="17" customFormat="1" ht="10.5">
      <c r="B147" s="91"/>
      <c r="C147" s="151"/>
      <c r="D147" s="18"/>
      <c r="E147" s="141"/>
      <c r="F147" s="18"/>
    </row>
    <row r="148" spans="2:6" s="59" customFormat="1" ht="10.5">
      <c r="B148" s="91"/>
      <c r="C148" s="151"/>
      <c r="D148" s="60"/>
      <c r="E148" s="141"/>
      <c r="F148" s="60"/>
    </row>
    <row r="149" spans="1:6" s="4" customFormat="1" ht="15">
      <c r="A149" s="4" t="s">
        <v>36</v>
      </c>
      <c r="B149" s="3" t="s">
        <v>101</v>
      </c>
      <c r="C149" s="150" t="s">
        <v>7</v>
      </c>
      <c r="D149" s="93"/>
      <c r="E149" s="143"/>
      <c r="F149" s="93"/>
    </row>
    <row r="150" spans="2:6" s="6" customFormat="1" ht="14">
      <c r="B150" s="99" t="s">
        <v>176</v>
      </c>
      <c r="C150" s="129" t="s">
        <v>61</v>
      </c>
      <c r="D150" s="43">
        <f>SUM(D151:D153)</f>
        <v>17151741</v>
      </c>
      <c r="E150" s="43">
        <f t="shared" si="45" ref="E150:F150">SUM(E151:E153)</f>
        <v>2527129</v>
      </c>
      <c r="F150" s="43">
        <f t="shared" si="45"/>
        <v>19678870</v>
      </c>
    </row>
    <row r="151" spans="2:6" ht="13">
      <c r="B151" s="74"/>
      <c r="C151" s="163" t="s">
        <v>342</v>
      </c>
      <c r="D151" s="51">
        <v>2122074</v>
      </c>
      <c r="E151" s="51">
        <v>0</v>
      </c>
      <c r="F151" s="11">
        <f t="shared" si="46" ref="F151:F153">D151+E151</f>
        <v>2122074</v>
      </c>
    </row>
    <row r="152" spans="2:6" s="52" customFormat="1" ht="13">
      <c r="B152" s="94"/>
      <c r="C152" s="155" t="s">
        <v>173</v>
      </c>
      <c r="D152" s="51">
        <v>14945551</v>
      </c>
      <c r="E152" s="51">
        <v>2518389</v>
      </c>
      <c r="F152" s="11">
        <f t="shared" si="46"/>
        <v>17463940</v>
      </c>
    </row>
    <row r="153" spans="2:6" ht="13">
      <c r="B153" s="74"/>
      <c r="C153" s="123" t="s">
        <v>117</v>
      </c>
      <c r="D153" s="51">
        <v>84116</v>
      </c>
      <c r="E153" s="51">
        <v>8740</v>
      </c>
      <c r="F153" s="11">
        <f t="shared" si="46"/>
        <v>92856</v>
      </c>
    </row>
    <row r="154" spans="2:6" s="6" customFormat="1" ht="14">
      <c r="B154" s="69"/>
      <c r="C154" s="129" t="s">
        <v>3</v>
      </c>
      <c r="D154" s="43">
        <f>D155+D162</f>
        <v>17151741</v>
      </c>
      <c r="E154" s="43">
        <f t="shared" si="47" ref="E154:F154">E155+E162</f>
        <v>2527129</v>
      </c>
      <c r="F154" s="43">
        <f t="shared" si="47"/>
        <v>19678870</v>
      </c>
    </row>
    <row r="155" spans="2:6" s="19" customFormat="1" ht="14">
      <c r="B155" s="28"/>
      <c r="C155" s="138" t="s">
        <v>2</v>
      </c>
      <c r="D155" s="14">
        <f>D156</f>
        <v>16944965</v>
      </c>
      <c r="E155" s="14">
        <f t="shared" si="48" ref="E155:F155">E156</f>
        <v>2696996</v>
      </c>
      <c r="F155" s="14">
        <f t="shared" si="48"/>
        <v>19641961</v>
      </c>
    </row>
    <row r="156" spans="2:6" ht="13">
      <c r="B156" s="74"/>
      <c r="C156" s="123" t="s">
        <v>5</v>
      </c>
      <c r="D156" s="51">
        <v>16944965</v>
      </c>
      <c r="E156" s="51">
        <v>2696996</v>
      </c>
      <c r="F156" s="11">
        <f t="shared" si="49" ref="F156:F161">D156+E156</f>
        <v>19641961</v>
      </c>
    </row>
    <row r="157" spans="2:6" ht="13">
      <c r="B157" s="74"/>
      <c r="C157" s="152" t="s">
        <v>116</v>
      </c>
      <c r="D157" s="51">
        <v>14344828</v>
      </c>
      <c r="E157" s="51">
        <v>3066059</v>
      </c>
      <c r="F157" s="11">
        <f t="shared" si="49"/>
        <v>17410887</v>
      </c>
    </row>
    <row r="158" spans="2:6" s="55" customFormat="1" ht="11.5">
      <c r="B158" s="95"/>
      <c r="C158" s="156" t="s">
        <v>172</v>
      </c>
      <c r="D158" s="54">
        <v>12330409</v>
      </c>
      <c r="E158" s="54">
        <v>3019315</v>
      </c>
      <c r="F158" s="54">
        <f t="shared" si="49"/>
        <v>15349724</v>
      </c>
    </row>
    <row r="159" spans="2:6" ht="13">
      <c r="B159" s="74"/>
      <c r="C159" s="152" t="s">
        <v>119</v>
      </c>
      <c r="D159" s="51">
        <v>11553528</v>
      </c>
      <c r="E159" s="51">
        <v>2414263</v>
      </c>
      <c r="F159" s="11">
        <f t="shared" si="49"/>
        <v>13967791</v>
      </c>
    </row>
    <row r="160" spans="2:6" s="70" customFormat="1" ht="11.5">
      <c r="B160" s="96"/>
      <c r="C160" s="157" t="s">
        <v>244</v>
      </c>
      <c r="D160" s="54">
        <v>7419705</v>
      </c>
      <c r="E160" s="54">
        <v>1797433</v>
      </c>
      <c r="F160" s="54">
        <f t="shared" si="49"/>
        <v>9217138</v>
      </c>
    </row>
    <row r="161" spans="1:6" s="70" customFormat="1" ht="11.5">
      <c r="A161" s="100"/>
      <c r="B161" s="96"/>
      <c r="C161" s="157" t="s">
        <v>149</v>
      </c>
      <c r="D161" s="54">
        <v>950703</v>
      </c>
      <c r="E161" s="54">
        <v>32856</v>
      </c>
      <c r="F161" s="54">
        <f t="shared" si="49"/>
        <v>983559</v>
      </c>
    </row>
    <row r="162" spans="1:6" s="59" customFormat="1" ht="14">
      <c r="A162" s="19"/>
      <c r="B162" s="28"/>
      <c r="C162" s="138" t="s">
        <v>84</v>
      </c>
      <c r="D162" s="14">
        <v>206776</v>
      </c>
      <c r="E162" s="14">
        <v>-169867</v>
      </c>
      <c r="F162" s="42">
        <f t="shared" si="50" ref="F162">D162+E162</f>
        <v>36909</v>
      </c>
    </row>
    <row r="163" spans="2:6" s="59" customFormat="1" ht="10.5">
      <c r="B163" s="85"/>
      <c r="C163" s="149"/>
      <c r="D163" s="60"/>
      <c r="E163" s="60"/>
      <c r="F163" s="60"/>
    </row>
    <row r="164" spans="1:6" s="4" customFormat="1" ht="15">
      <c r="A164" s="87" t="s">
        <v>37</v>
      </c>
      <c r="B164" s="3" t="s">
        <v>95</v>
      </c>
      <c r="C164" s="150" t="s">
        <v>74</v>
      </c>
      <c r="D164" s="93"/>
      <c r="E164" s="93"/>
      <c r="F164" s="93"/>
    </row>
    <row r="165" spans="1:6" s="6" customFormat="1" ht="14">
      <c r="A165" s="101"/>
      <c r="B165" s="69"/>
      <c r="C165" s="129" t="s">
        <v>61</v>
      </c>
      <c r="D165" s="43">
        <f>SUM(D166:D169)</f>
        <v>24379110</v>
      </c>
      <c r="E165" s="43">
        <f t="shared" si="51" ref="E165:F165">SUM(E166:E169)</f>
        <v>2497102</v>
      </c>
      <c r="F165" s="43">
        <f t="shared" si="51"/>
        <v>26876212</v>
      </c>
    </row>
    <row r="166" spans="1:6" ht="13">
      <c r="A166" s="102"/>
      <c r="B166" s="74"/>
      <c r="C166" s="163" t="s">
        <v>342</v>
      </c>
      <c r="D166" s="51">
        <v>15832678</v>
      </c>
      <c r="E166" s="51">
        <v>258525</v>
      </c>
      <c r="F166" s="11">
        <f t="shared" si="52" ref="F166:F169">D166+E166</f>
        <v>16091203</v>
      </c>
    </row>
    <row r="167" spans="1:6" s="52" customFormat="1" ht="13">
      <c r="A167" s="103"/>
      <c r="B167" s="94"/>
      <c r="C167" s="155" t="s">
        <v>173</v>
      </c>
      <c r="D167" s="51">
        <v>6812170</v>
      </c>
      <c r="E167" s="51">
        <v>1693233</v>
      </c>
      <c r="F167" s="11">
        <f t="shared" si="52"/>
        <v>8505403</v>
      </c>
    </row>
    <row r="168" spans="1:6" ht="13">
      <c r="A168" s="102"/>
      <c r="B168" s="74"/>
      <c r="C168" s="123" t="s">
        <v>117</v>
      </c>
      <c r="D168" s="51">
        <v>1729262</v>
      </c>
      <c r="E168" s="51">
        <v>550344</v>
      </c>
      <c r="F168" s="11">
        <f t="shared" si="52"/>
        <v>2279606</v>
      </c>
    </row>
    <row r="169" spans="1:6" ht="13">
      <c r="A169" s="102"/>
      <c r="B169" s="74"/>
      <c r="C169" s="123" t="s">
        <v>195</v>
      </c>
      <c r="D169" s="51">
        <v>5000</v>
      </c>
      <c r="E169" s="51">
        <v>-5000</v>
      </c>
      <c r="F169" s="11">
        <f t="shared" si="52"/>
        <v>0</v>
      </c>
    </row>
    <row r="170" spans="1:6" s="6" customFormat="1" ht="14">
      <c r="A170" s="101"/>
      <c r="B170" s="69"/>
      <c r="C170" s="129" t="s">
        <v>3</v>
      </c>
      <c r="D170" s="43">
        <f>D171+D179</f>
        <v>24379110</v>
      </c>
      <c r="E170" s="43">
        <f t="shared" si="53" ref="E170:F170">E171+E179</f>
        <v>2497102</v>
      </c>
      <c r="F170" s="43">
        <f t="shared" si="53"/>
        <v>26876212</v>
      </c>
    </row>
    <row r="171" spans="1:6" s="19" customFormat="1" ht="14">
      <c r="A171" s="104"/>
      <c r="B171" s="28"/>
      <c r="C171" s="138" t="s">
        <v>2</v>
      </c>
      <c r="D171" s="14">
        <f>D172+D178</f>
        <v>24154154</v>
      </c>
      <c r="E171" s="14">
        <f t="shared" si="54" ref="E171:F171">E172+E178</f>
        <v>2294214</v>
      </c>
      <c r="F171" s="14">
        <f t="shared" si="54"/>
        <v>26448368</v>
      </c>
    </row>
    <row r="172" spans="1:6" ht="13">
      <c r="A172" s="102"/>
      <c r="B172" s="74"/>
      <c r="C172" s="123" t="s">
        <v>5</v>
      </c>
      <c r="D172" s="51">
        <v>24150650</v>
      </c>
      <c r="E172" s="51">
        <v>2294802</v>
      </c>
      <c r="F172" s="11">
        <f t="shared" si="55" ref="F172:F175">D172+E172</f>
        <v>26445452</v>
      </c>
    </row>
    <row r="173" spans="1:6" ht="13">
      <c r="A173" s="102"/>
      <c r="B173" s="74"/>
      <c r="C173" s="152" t="s">
        <v>116</v>
      </c>
      <c r="D173" s="51">
        <v>16665127</v>
      </c>
      <c r="E173" s="51">
        <v>1734102</v>
      </c>
      <c r="F173" s="11">
        <f t="shared" si="55"/>
        <v>18399229</v>
      </c>
    </row>
    <row r="174" spans="1:6" s="55" customFormat="1" ht="11.5">
      <c r="A174" s="105"/>
      <c r="B174" s="95"/>
      <c r="C174" s="156" t="s">
        <v>172</v>
      </c>
      <c r="D174" s="54">
        <v>6812170</v>
      </c>
      <c r="E174" s="54">
        <v>1663998</v>
      </c>
      <c r="F174" s="54">
        <f t="shared" si="56" ref="F174:F179">D174+E174</f>
        <v>8476168</v>
      </c>
    </row>
    <row r="175" spans="1:6" ht="13">
      <c r="A175" s="102"/>
      <c r="B175" s="74"/>
      <c r="C175" s="152" t="s">
        <v>119</v>
      </c>
      <c r="D175" s="51">
        <v>13468510</v>
      </c>
      <c r="E175" s="51">
        <v>1223777</v>
      </c>
      <c r="F175" s="11">
        <f t="shared" si="55"/>
        <v>14692287</v>
      </c>
    </row>
    <row r="176" spans="1:6" s="70" customFormat="1" ht="11.5">
      <c r="A176" s="100"/>
      <c r="B176" s="96"/>
      <c r="C176" s="157" t="s">
        <v>244</v>
      </c>
      <c r="D176" s="54">
        <v>5495569</v>
      </c>
      <c r="E176" s="54">
        <v>1291194</v>
      </c>
      <c r="F176" s="54">
        <f t="shared" si="56"/>
        <v>6786763</v>
      </c>
    </row>
    <row r="177" spans="1:6" s="70" customFormat="1" ht="11.5">
      <c r="A177" s="100"/>
      <c r="B177" s="96"/>
      <c r="C177" s="157" t="s">
        <v>149</v>
      </c>
      <c r="D177" s="54">
        <v>2009073</v>
      </c>
      <c r="E177" s="54">
        <v>-258230</v>
      </c>
      <c r="F177" s="54">
        <f t="shared" si="56"/>
        <v>1750843</v>
      </c>
    </row>
    <row r="178" spans="1:6" s="59" customFormat="1" ht="13">
      <c r="A178" s="10"/>
      <c r="B178" s="74"/>
      <c r="C178" s="160" t="s">
        <v>85</v>
      </c>
      <c r="D178" s="51">
        <v>3504</v>
      </c>
      <c r="E178" s="51">
        <v>-588</v>
      </c>
      <c r="F178" s="11">
        <f t="shared" si="56"/>
        <v>2916</v>
      </c>
    </row>
    <row r="179" spans="1:6" s="59" customFormat="1" ht="14">
      <c r="A179" s="19"/>
      <c r="B179" s="28"/>
      <c r="C179" s="138" t="s">
        <v>84</v>
      </c>
      <c r="D179" s="14">
        <v>224956</v>
      </c>
      <c r="E179" s="14">
        <v>202888</v>
      </c>
      <c r="F179" s="42">
        <f t="shared" si="56"/>
        <v>427844</v>
      </c>
    </row>
    <row r="180" spans="1:6" s="17" customFormat="1" ht="10.5">
      <c r="A180" s="15"/>
      <c r="B180" s="91"/>
      <c r="C180" s="151"/>
      <c r="D180" s="18"/>
      <c r="E180" s="18"/>
      <c r="F180" s="18"/>
    </row>
    <row r="181" spans="1:6" s="52" customFormat="1" ht="15">
      <c r="A181" s="4" t="s">
        <v>200</v>
      </c>
      <c r="B181" s="3" t="s">
        <v>95</v>
      </c>
      <c r="C181" s="150" t="s">
        <v>201</v>
      </c>
      <c r="D181" s="93"/>
      <c r="E181" s="93"/>
      <c r="F181" s="93"/>
    </row>
    <row r="182" spans="2:6" s="17" customFormat="1" ht="10.5">
      <c r="B182" s="16"/>
      <c r="C182" s="151"/>
      <c r="D182" s="18"/>
      <c r="E182" s="18"/>
      <c r="F182" s="18"/>
    </row>
    <row r="183" spans="1:6" s="52" customFormat="1" ht="14">
      <c r="A183" s="6"/>
      <c r="B183" s="69"/>
      <c r="C183" s="129" t="s">
        <v>61</v>
      </c>
      <c r="D183" s="43">
        <f>SUM(D184:D184)</f>
        <v>1225180</v>
      </c>
      <c r="E183" s="43">
        <f t="shared" si="57" ref="E183:F183">SUM(E184:E184)</f>
        <v>367554</v>
      </c>
      <c r="F183" s="43">
        <f t="shared" si="57"/>
        <v>1592734</v>
      </c>
    </row>
    <row r="184" spans="1:6" ht="13">
      <c r="A184" s="102"/>
      <c r="B184" s="74"/>
      <c r="C184" s="163" t="s">
        <v>342</v>
      </c>
      <c r="D184" s="51">
        <v>1225180</v>
      </c>
      <c r="E184" s="51">
        <v>367554</v>
      </c>
      <c r="F184" s="11">
        <f t="shared" si="58" ref="F184">D184+E184</f>
        <v>1592734</v>
      </c>
    </row>
    <row r="185" spans="1:6" s="52" customFormat="1" ht="14">
      <c r="A185" s="6"/>
      <c r="B185" s="69"/>
      <c r="C185" s="129" t="s">
        <v>3</v>
      </c>
      <c r="D185" s="43">
        <f>D186+D188</f>
        <v>1225180</v>
      </c>
      <c r="E185" s="43">
        <f t="shared" si="59" ref="E185:F185">E186+E188</f>
        <v>367554</v>
      </c>
      <c r="F185" s="43">
        <f t="shared" si="59"/>
        <v>1592734</v>
      </c>
    </row>
    <row r="186" spans="1:6" s="52" customFormat="1" ht="14">
      <c r="A186" s="19"/>
      <c r="B186" s="28"/>
      <c r="C186" s="138" t="s">
        <v>2</v>
      </c>
      <c r="D186" s="14">
        <f>D187</f>
        <v>776048</v>
      </c>
      <c r="E186" s="14">
        <f t="shared" si="60" ref="E186:F186">E187</f>
        <v>-46377</v>
      </c>
      <c r="F186" s="14">
        <f t="shared" si="60"/>
        <v>729671</v>
      </c>
    </row>
    <row r="187" spans="1:6" s="52" customFormat="1" ht="13">
      <c r="A187" s="10"/>
      <c r="B187" s="74"/>
      <c r="C187" s="123" t="s">
        <v>1</v>
      </c>
      <c r="D187" s="51">
        <v>776048</v>
      </c>
      <c r="E187" s="51">
        <v>-46377</v>
      </c>
      <c r="F187" s="11">
        <f t="shared" si="61" ref="F187:F188">D187+E187</f>
        <v>729671</v>
      </c>
    </row>
    <row r="188" spans="3:6" s="19" customFormat="1" ht="14">
      <c r="C188" s="138" t="s">
        <v>84</v>
      </c>
      <c r="D188" s="14">
        <v>449132</v>
      </c>
      <c r="E188" s="14">
        <v>413931</v>
      </c>
      <c r="F188" s="42">
        <f t="shared" si="61"/>
        <v>863063</v>
      </c>
    </row>
    <row r="189" spans="1:6" s="17" customFormat="1" ht="10.5">
      <c r="A189" s="15"/>
      <c r="B189" s="91"/>
      <c r="C189" s="151"/>
      <c r="D189" s="18"/>
      <c r="E189" s="18"/>
      <c r="F189" s="18"/>
    </row>
    <row r="190" spans="1:6" s="59" customFormat="1" ht="15">
      <c r="A190" s="87" t="s">
        <v>48</v>
      </c>
      <c r="B190" s="3" t="s">
        <v>95</v>
      </c>
      <c r="C190" s="150" t="s">
        <v>373</v>
      </c>
      <c r="D190" s="93"/>
      <c r="E190" s="93"/>
      <c r="F190" s="93"/>
    </row>
    <row r="191" spans="1:6" s="59" customFormat="1" ht="15">
      <c r="A191" s="87"/>
      <c r="B191" s="3"/>
      <c r="C191" s="150" t="s">
        <v>372</v>
      </c>
      <c r="D191" s="93"/>
      <c r="E191" s="93"/>
      <c r="F191" s="93"/>
    </row>
    <row r="192" spans="1:6" s="59" customFormat="1" ht="14">
      <c r="A192" s="6"/>
      <c r="B192" s="69"/>
      <c r="C192" s="129" t="s">
        <v>61</v>
      </c>
      <c r="D192" s="43">
        <f>SUM(D193:D196)</f>
        <v>5658355</v>
      </c>
      <c r="E192" s="43">
        <f t="shared" si="62" ref="E192:F192">SUM(E193:E196)</f>
        <v>899297</v>
      </c>
      <c r="F192" s="43">
        <f t="shared" si="62"/>
        <v>6557652</v>
      </c>
    </row>
    <row r="193" spans="1:6" ht="13">
      <c r="A193" s="102"/>
      <c r="B193" s="74"/>
      <c r="C193" s="163" t="s">
        <v>342</v>
      </c>
      <c r="D193" s="51">
        <v>232923</v>
      </c>
      <c r="E193" s="51">
        <v>-135896</v>
      </c>
      <c r="F193" s="11">
        <f t="shared" si="63" ref="F193:F196">D193+E193</f>
        <v>97027</v>
      </c>
    </row>
    <row r="194" spans="1:6" s="52" customFormat="1" ht="13">
      <c r="A194" s="103"/>
      <c r="B194" s="94"/>
      <c r="C194" s="160" t="s">
        <v>173</v>
      </c>
      <c r="D194" s="51">
        <v>0</v>
      </c>
      <c r="E194" s="51">
        <v>863313</v>
      </c>
      <c r="F194" s="51">
        <f t="shared" si="63"/>
        <v>863313</v>
      </c>
    </row>
    <row r="195" spans="1:6" s="52" customFormat="1" ht="13">
      <c r="A195" s="103"/>
      <c r="B195" s="94"/>
      <c r="C195" s="163" t="s">
        <v>117</v>
      </c>
      <c r="D195" s="51">
        <v>0</v>
      </c>
      <c r="E195" s="51">
        <v>955</v>
      </c>
      <c r="F195" s="51">
        <f t="shared" si="63"/>
        <v>955</v>
      </c>
    </row>
    <row r="196" spans="1:6" s="59" customFormat="1" ht="13">
      <c r="A196" s="10"/>
      <c r="B196" s="74"/>
      <c r="C196" s="163" t="s">
        <v>195</v>
      </c>
      <c r="D196" s="51">
        <v>5425432</v>
      </c>
      <c r="E196" s="51">
        <v>170925</v>
      </c>
      <c r="F196" s="11">
        <f t="shared" si="63"/>
        <v>5596357</v>
      </c>
    </row>
    <row r="197" spans="1:6" s="59" customFormat="1" ht="14">
      <c r="A197" s="6"/>
      <c r="B197" s="69"/>
      <c r="C197" s="129" t="s">
        <v>3</v>
      </c>
      <c r="D197" s="43">
        <f>D198+D205</f>
        <v>5658355</v>
      </c>
      <c r="E197" s="43">
        <f t="shared" si="64" ref="E197:F197">E198+E205</f>
        <v>899297</v>
      </c>
      <c r="F197" s="43">
        <f t="shared" si="64"/>
        <v>6557652</v>
      </c>
    </row>
    <row r="198" spans="1:6" s="59" customFormat="1" ht="14">
      <c r="A198" s="19"/>
      <c r="B198" s="28"/>
      <c r="C198" s="138" t="s">
        <v>2</v>
      </c>
      <c r="D198" s="14">
        <f>D199+D202+D203+D204</f>
        <v>5559418</v>
      </c>
      <c r="E198" s="14">
        <f t="shared" si="65" ref="E198:F198">E199+E202+E203+E204</f>
        <v>870243</v>
      </c>
      <c r="F198" s="14">
        <f t="shared" si="65"/>
        <v>6429661</v>
      </c>
    </row>
    <row r="199" spans="1:6" s="59" customFormat="1" ht="13">
      <c r="A199" s="10"/>
      <c r="B199" s="74"/>
      <c r="C199" s="123" t="s">
        <v>5</v>
      </c>
      <c r="D199" s="51">
        <v>813779</v>
      </c>
      <c r="E199" s="51">
        <v>799908</v>
      </c>
      <c r="F199" s="11">
        <f t="shared" si="66" ref="F199:F204">D199+E199</f>
        <v>1613687</v>
      </c>
    </row>
    <row r="200" spans="1:6" s="59" customFormat="1" ht="13">
      <c r="A200" s="10"/>
      <c r="B200" s="74"/>
      <c r="C200" s="152" t="s">
        <v>116</v>
      </c>
      <c r="D200" s="51">
        <v>189113</v>
      </c>
      <c r="E200" s="51">
        <v>-94932</v>
      </c>
      <c r="F200" s="11">
        <f t="shared" si="66"/>
        <v>94181</v>
      </c>
    </row>
    <row r="201" spans="1:6" s="59" customFormat="1" ht="13">
      <c r="A201" s="10"/>
      <c r="B201" s="74"/>
      <c r="C201" s="153" t="s">
        <v>119</v>
      </c>
      <c r="D201" s="51">
        <v>152654</v>
      </c>
      <c r="E201" s="51">
        <v>-76525</v>
      </c>
      <c r="F201" s="11">
        <f t="shared" si="66"/>
        <v>76129</v>
      </c>
    </row>
    <row r="202" spans="1:6" s="59" customFormat="1" ht="13">
      <c r="A202" s="10"/>
      <c r="B202" s="74"/>
      <c r="C202" s="160" t="s">
        <v>85</v>
      </c>
      <c r="D202" s="51">
        <v>530492</v>
      </c>
      <c r="E202" s="51">
        <v>7808</v>
      </c>
      <c r="F202" s="11">
        <f t="shared" si="66"/>
        <v>538300</v>
      </c>
    </row>
    <row r="203" spans="1:6" s="59" customFormat="1" ht="13">
      <c r="A203" s="10"/>
      <c r="B203" s="74"/>
      <c r="C203" s="160" t="s">
        <v>88</v>
      </c>
      <c r="D203" s="51">
        <v>44300</v>
      </c>
      <c r="E203" s="51">
        <v>-19156</v>
      </c>
      <c r="F203" s="11">
        <f t="shared" si="66"/>
        <v>25144</v>
      </c>
    </row>
    <row r="204" spans="1:6" s="59" customFormat="1" ht="13">
      <c r="A204" s="10"/>
      <c r="B204" s="74"/>
      <c r="C204" s="123" t="s">
        <v>196</v>
      </c>
      <c r="D204" s="51">
        <v>4170847</v>
      </c>
      <c r="E204" s="51">
        <v>81683</v>
      </c>
      <c r="F204" s="11">
        <f t="shared" si="66"/>
        <v>4252530</v>
      </c>
    </row>
    <row r="205" spans="1:6" s="59" customFormat="1" ht="14">
      <c r="A205" s="19"/>
      <c r="B205" s="28"/>
      <c r="C205" s="138" t="s">
        <v>84</v>
      </c>
      <c r="D205" s="14">
        <v>98937</v>
      </c>
      <c r="E205" s="14">
        <v>29054</v>
      </c>
      <c r="F205" s="42">
        <f t="shared" si="67" ref="F205">D205+E205</f>
        <v>127991</v>
      </c>
    </row>
    <row r="206" spans="1:6" s="17" customFormat="1" ht="10.5">
      <c r="A206" s="15"/>
      <c r="B206" s="91"/>
      <c r="C206" s="151"/>
      <c r="D206" s="18"/>
      <c r="E206" s="18"/>
      <c r="F206" s="18"/>
    </row>
    <row r="207" spans="1:6" ht="15">
      <c r="A207" s="87" t="s">
        <v>72</v>
      </c>
      <c r="B207" s="3" t="s">
        <v>95</v>
      </c>
      <c r="C207" s="150" t="s">
        <v>365</v>
      </c>
      <c r="D207" s="93"/>
      <c r="E207" s="93"/>
      <c r="F207" s="93"/>
    </row>
    <row r="208" spans="1:6" s="52" customFormat="1" ht="15">
      <c r="A208" s="87"/>
      <c r="B208" s="106"/>
      <c r="C208" s="164" t="s">
        <v>366</v>
      </c>
      <c r="D208" s="93"/>
      <c r="E208" s="93"/>
      <c r="F208" s="93"/>
    </row>
    <row r="209" spans="1:6" ht="14">
      <c r="A209" s="101"/>
      <c r="B209" s="69"/>
      <c r="C209" s="129" t="s">
        <v>61</v>
      </c>
      <c r="D209" s="43">
        <f>SUM(D210:D211)</f>
        <v>5644289</v>
      </c>
      <c r="E209" s="43">
        <f t="shared" si="68" ref="E209:F209">SUM(E210:E211)</f>
        <v>894002</v>
      </c>
      <c r="F209" s="43">
        <f t="shared" si="68"/>
        <v>6538291</v>
      </c>
    </row>
    <row r="210" spans="1:6" ht="13">
      <c r="A210" s="102"/>
      <c r="B210" s="74"/>
      <c r="C210" s="123" t="s">
        <v>342</v>
      </c>
      <c r="D210" s="51">
        <v>2272743</v>
      </c>
      <c r="E210" s="51">
        <v>15178</v>
      </c>
      <c r="F210" s="11">
        <f t="shared" si="69" ref="F210:F211">D210+E210</f>
        <v>2287921</v>
      </c>
    </row>
    <row r="211" spans="1:6" s="52" customFormat="1" ht="13">
      <c r="A211" s="103"/>
      <c r="B211" s="94"/>
      <c r="C211" s="155" t="s">
        <v>173</v>
      </c>
      <c r="D211" s="51">
        <v>3371546</v>
      </c>
      <c r="E211" s="51">
        <v>878824</v>
      </c>
      <c r="F211" s="11">
        <f t="shared" si="69"/>
        <v>4250370</v>
      </c>
    </row>
    <row r="212" spans="1:6" ht="14">
      <c r="A212" s="101"/>
      <c r="B212" s="69"/>
      <c r="C212" s="129" t="s">
        <v>3</v>
      </c>
      <c r="D212" s="43">
        <f t="shared" si="70" ref="D212:F213">D213</f>
        <v>5644289</v>
      </c>
      <c r="E212" s="43">
        <f t="shared" si="70"/>
        <v>894002</v>
      </c>
      <c r="F212" s="43">
        <f t="shared" si="70"/>
        <v>6538291</v>
      </c>
    </row>
    <row r="213" spans="1:6" s="19" customFormat="1" ht="14">
      <c r="A213" s="104"/>
      <c r="B213" s="28"/>
      <c r="C213" s="138" t="s">
        <v>2</v>
      </c>
      <c r="D213" s="14">
        <f t="shared" si="70"/>
        <v>5644289</v>
      </c>
      <c r="E213" s="14">
        <f t="shared" si="70"/>
        <v>894002</v>
      </c>
      <c r="F213" s="14">
        <f t="shared" si="70"/>
        <v>6538291</v>
      </c>
    </row>
    <row r="214" spans="1:6" ht="13">
      <c r="A214" s="102"/>
      <c r="B214" s="74"/>
      <c r="C214" s="123" t="s">
        <v>5</v>
      </c>
      <c r="D214" s="51">
        <v>5644289</v>
      </c>
      <c r="E214" s="51">
        <v>894002</v>
      </c>
      <c r="F214" s="11">
        <f t="shared" si="71" ref="F214:F219">D214+E214</f>
        <v>6538291</v>
      </c>
    </row>
    <row r="215" spans="1:6" ht="13">
      <c r="A215" s="102"/>
      <c r="B215" s="74"/>
      <c r="C215" s="161" t="s">
        <v>116</v>
      </c>
      <c r="D215" s="51">
        <v>5644289</v>
      </c>
      <c r="E215" s="51">
        <v>894002</v>
      </c>
      <c r="F215" s="11">
        <f t="shared" si="71"/>
        <v>6538291</v>
      </c>
    </row>
    <row r="216" spans="1:6" ht="13">
      <c r="A216" s="102"/>
      <c r="B216" s="74"/>
      <c r="C216" s="156" t="s">
        <v>172</v>
      </c>
      <c r="D216" s="54">
        <v>3371546</v>
      </c>
      <c r="E216" s="54">
        <v>878824</v>
      </c>
      <c r="F216" s="54">
        <f t="shared" si="71"/>
        <v>4250370</v>
      </c>
    </row>
    <row r="217" spans="1:6" ht="13">
      <c r="A217" s="102"/>
      <c r="B217" s="74"/>
      <c r="C217" s="152" t="s">
        <v>119</v>
      </c>
      <c r="D217" s="51">
        <v>4515538</v>
      </c>
      <c r="E217" s="51">
        <v>746780</v>
      </c>
      <c r="F217" s="11">
        <f t="shared" si="71"/>
        <v>5262318</v>
      </c>
    </row>
    <row r="218" spans="1:6" s="70" customFormat="1" ht="11.5">
      <c r="A218" s="100"/>
      <c r="B218" s="96"/>
      <c r="C218" s="157" t="s">
        <v>244</v>
      </c>
      <c r="D218" s="54">
        <v>2717524</v>
      </c>
      <c r="E218" s="54">
        <v>716132</v>
      </c>
      <c r="F218" s="54">
        <f t="shared" si="71"/>
        <v>3433656</v>
      </c>
    </row>
    <row r="219" spans="1:6" ht="13">
      <c r="A219" s="100"/>
      <c r="B219" s="96"/>
      <c r="C219" s="157" t="s">
        <v>149</v>
      </c>
      <c r="D219" s="54">
        <v>1798014</v>
      </c>
      <c r="E219" s="54">
        <v>30648</v>
      </c>
      <c r="F219" s="54">
        <f t="shared" si="71"/>
        <v>1828662</v>
      </c>
    </row>
    <row r="220" spans="1:6" s="17" customFormat="1" ht="10.5">
      <c r="A220" s="15"/>
      <c r="B220" s="91"/>
      <c r="C220" s="162"/>
      <c r="D220" s="18"/>
      <c r="E220" s="18"/>
      <c r="F220" s="18"/>
    </row>
    <row r="221" spans="1:6" ht="15.5">
      <c r="A221" s="4" t="s">
        <v>71</v>
      </c>
      <c r="B221" s="3" t="s">
        <v>94</v>
      </c>
      <c r="C221" s="150" t="s">
        <v>267</v>
      </c>
      <c r="D221" s="41"/>
      <c r="E221" s="41"/>
      <c r="F221" s="41"/>
    </row>
    <row r="222" spans="1:6" ht="15.5">
      <c r="A222" s="4"/>
      <c r="B222" s="3"/>
      <c r="C222" s="150" t="s">
        <v>268</v>
      </c>
      <c r="D222" s="41"/>
      <c r="E222" s="41"/>
      <c r="F222" s="41"/>
    </row>
    <row r="223" spans="2:6" s="17" customFormat="1" ht="10.5">
      <c r="B223" s="16"/>
      <c r="C223" s="151"/>
      <c r="D223" s="18"/>
      <c r="E223" s="18"/>
      <c r="F223" s="18"/>
    </row>
    <row r="224" spans="1:6" ht="14">
      <c r="A224" s="6"/>
      <c r="B224" s="6"/>
      <c r="C224" s="129" t="s">
        <v>61</v>
      </c>
      <c r="D224" s="43">
        <f>D225</f>
        <v>597515</v>
      </c>
      <c r="E224" s="43">
        <f t="shared" si="72" ref="E224:F224">E225</f>
        <v>0</v>
      </c>
      <c r="F224" s="43">
        <f t="shared" si="72"/>
        <v>597515</v>
      </c>
    </row>
    <row r="225" spans="3:6" ht="13">
      <c r="C225" s="123" t="s">
        <v>195</v>
      </c>
      <c r="D225" s="51">
        <v>597515</v>
      </c>
      <c r="F225" s="11">
        <f t="shared" si="73" ref="F225">D225+E225</f>
        <v>597515</v>
      </c>
    </row>
    <row r="226" spans="1:6" ht="14">
      <c r="A226" s="6"/>
      <c r="B226" s="6"/>
      <c r="C226" s="129" t="s">
        <v>3</v>
      </c>
      <c r="D226" s="43">
        <f t="shared" si="74" ref="D226:F227">D227</f>
        <v>597515</v>
      </c>
      <c r="E226" s="43">
        <f t="shared" si="74"/>
        <v>0</v>
      </c>
      <c r="F226" s="43">
        <f t="shared" si="74"/>
        <v>597515</v>
      </c>
    </row>
    <row r="227" spans="3:6" s="19" customFormat="1" ht="14">
      <c r="C227" s="138" t="s">
        <v>2</v>
      </c>
      <c r="D227" s="14">
        <f t="shared" si="74"/>
        <v>597515</v>
      </c>
      <c r="E227" s="14">
        <f t="shared" si="74"/>
        <v>0</v>
      </c>
      <c r="F227" s="14">
        <f t="shared" si="74"/>
        <v>597515</v>
      </c>
    </row>
    <row r="228" spans="3:6" ht="13">
      <c r="C228" s="123" t="s">
        <v>5</v>
      </c>
      <c r="D228" s="51">
        <v>597515</v>
      </c>
      <c r="F228" s="11">
        <f t="shared" si="75" ref="F228:F229">D228+E228</f>
        <v>597515</v>
      </c>
    </row>
    <row r="229" spans="3:6" ht="13">
      <c r="C229" s="152" t="s">
        <v>116</v>
      </c>
      <c r="D229" s="51">
        <v>140000</v>
      </c>
      <c r="F229" s="11">
        <f t="shared" si="75"/>
        <v>140000</v>
      </c>
    </row>
    <row r="230" spans="2:6" s="17" customFormat="1" ht="10.5">
      <c r="B230" s="91"/>
      <c r="C230" s="151"/>
      <c r="D230" s="18"/>
      <c r="E230" s="18"/>
      <c r="F230" s="18"/>
    </row>
    <row r="231" spans="1:6" s="52" customFormat="1" ht="15">
      <c r="A231" s="4" t="s">
        <v>238</v>
      </c>
      <c r="B231" s="106" t="s">
        <v>90</v>
      </c>
      <c r="C231" s="150" t="s">
        <v>405</v>
      </c>
      <c r="D231" s="93"/>
      <c r="E231" s="93"/>
      <c r="F231" s="93"/>
    </row>
    <row r="232" spans="1:6" s="52" customFormat="1" ht="15">
      <c r="A232" s="4"/>
      <c r="B232" s="3"/>
      <c r="C232" s="150" t="s">
        <v>398</v>
      </c>
      <c r="D232" s="93"/>
      <c r="E232" s="93"/>
      <c r="F232" s="93"/>
    </row>
    <row r="233" spans="2:6" s="17" customFormat="1" ht="10.5">
      <c r="B233" s="16"/>
      <c r="C233" s="151"/>
      <c r="D233" s="18"/>
      <c r="E233" s="18"/>
      <c r="F233" s="18"/>
    </row>
    <row r="234" spans="1:6" s="52" customFormat="1" ht="14">
      <c r="A234" s="6"/>
      <c r="B234" s="69"/>
      <c r="C234" s="129" t="s">
        <v>61</v>
      </c>
      <c r="D234" s="43">
        <f>D235</f>
        <v>1119060</v>
      </c>
      <c r="E234" s="43">
        <f t="shared" si="76" ref="E234:F234">E235</f>
        <v>0</v>
      </c>
      <c r="F234" s="43">
        <f t="shared" si="76"/>
        <v>1119060</v>
      </c>
    </row>
    <row r="235" spans="1:6" s="52" customFormat="1" ht="13">
      <c r="A235" s="10"/>
      <c r="B235" s="64"/>
      <c r="C235" s="163" t="s">
        <v>342</v>
      </c>
      <c r="D235" s="51">
        <v>1119060</v>
      </c>
      <c r="E235" s="51"/>
      <c r="F235" s="11">
        <f t="shared" si="77" ref="F235">D235+E235</f>
        <v>1119060</v>
      </c>
    </row>
    <row r="236" spans="1:6" s="52" customFormat="1" ht="14">
      <c r="A236" s="6"/>
      <c r="B236" s="69"/>
      <c r="C236" s="129" t="s">
        <v>3</v>
      </c>
      <c r="D236" s="43">
        <f t="shared" si="78" ref="D236:F237">D237</f>
        <v>1119060</v>
      </c>
      <c r="E236" s="43">
        <f t="shared" si="78"/>
        <v>0</v>
      </c>
      <c r="F236" s="43">
        <f t="shared" si="78"/>
        <v>1119060</v>
      </c>
    </row>
    <row r="237" spans="1:6" s="52" customFormat="1" ht="14">
      <c r="A237" s="19"/>
      <c r="B237" s="19"/>
      <c r="C237" s="138" t="s">
        <v>2</v>
      </c>
      <c r="D237" s="14">
        <f t="shared" si="78"/>
        <v>1119060</v>
      </c>
      <c r="E237" s="14">
        <f t="shared" si="78"/>
        <v>0</v>
      </c>
      <c r="F237" s="14">
        <f t="shared" si="78"/>
        <v>1119060</v>
      </c>
    </row>
    <row r="238" spans="2:6" ht="13">
      <c r="B238" s="64"/>
      <c r="C238" s="123" t="s">
        <v>85</v>
      </c>
      <c r="D238" s="51">
        <v>1119060</v>
      </c>
      <c r="F238" s="11">
        <f t="shared" si="79" ref="F238">D238+E238</f>
        <v>1119060</v>
      </c>
    </row>
    <row r="239" spans="2:6" s="17" customFormat="1" ht="10.5">
      <c r="B239" s="91"/>
      <c r="C239" s="151"/>
      <c r="D239" s="18"/>
      <c r="E239" s="18"/>
      <c r="F239" s="18"/>
    </row>
    <row r="240" spans="1:6" s="4" customFormat="1" ht="15">
      <c r="A240" s="4" t="s">
        <v>57</v>
      </c>
      <c r="B240" s="3" t="s">
        <v>92</v>
      </c>
      <c r="C240" s="150" t="s">
        <v>8</v>
      </c>
      <c r="D240" s="93"/>
      <c r="E240" s="93"/>
      <c r="F240" s="93"/>
    </row>
    <row r="241" spans="2:6" s="17" customFormat="1" ht="10.5">
      <c r="B241" s="16"/>
      <c r="C241" s="151"/>
      <c r="D241" s="18"/>
      <c r="E241" s="18"/>
      <c r="F241" s="18"/>
    </row>
    <row r="242" spans="2:6" s="6" customFormat="1" ht="14">
      <c r="B242" s="69"/>
      <c r="C242" s="129" t="s">
        <v>61</v>
      </c>
      <c r="D242" s="43">
        <f>D243</f>
        <v>660530</v>
      </c>
      <c r="E242" s="43">
        <f t="shared" si="80" ref="E242:F242">E243</f>
        <v>6050</v>
      </c>
      <c r="F242" s="43">
        <f t="shared" si="80"/>
        <v>666580</v>
      </c>
    </row>
    <row r="243" spans="2:6" ht="13">
      <c r="B243" s="64"/>
      <c r="C243" s="163" t="s">
        <v>342</v>
      </c>
      <c r="D243" s="51">
        <v>660530</v>
      </c>
      <c r="E243" s="51">
        <v>6050</v>
      </c>
      <c r="F243" s="11">
        <f t="shared" si="81" ref="F243">D243+E243</f>
        <v>666580</v>
      </c>
    </row>
    <row r="244" spans="2:6" s="6" customFormat="1" ht="14">
      <c r="B244" s="69"/>
      <c r="C244" s="129" t="s">
        <v>3</v>
      </c>
      <c r="D244" s="43">
        <f>D245</f>
        <v>660530</v>
      </c>
      <c r="E244" s="43">
        <f t="shared" si="82" ref="E244:F244">E245</f>
        <v>6050</v>
      </c>
      <c r="F244" s="43">
        <f t="shared" si="82"/>
        <v>666580</v>
      </c>
    </row>
    <row r="245" spans="3:6" s="19" customFormat="1" ht="14">
      <c r="C245" s="138" t="s">
        <v>2</v>
      </c>
      <c r="D245" s="14">
        <f>D246+D249+D250</f>
        <v>660530</v>
      </c>
      <c r="E245" s="14">
        <f t="shared" si="83" ref="E245:F245">E246+E249+E250</f>
        <v>6050</v>
      </c>
      <c r="F245" s="14">
        <f t="shared" si="83"/>
        <v>666580</v>
      </c>
    </row>
    <row r="246" spans="3:6" ht="13">
      <c r="C246" s="123" t="s">
        <v>5</v>
      </c>
      <c r="D246" s="51">
        <v>339360</v>
      </c>
      <c r="E246" s="51">
        <v>21420</v>
      </c>
      <c r="F246" s="11">
        <f t="shared" si="84" ref="F246:F250">D246+E246</f>
        <v>360780</v>
      </c>
    </row>
    <row r="247" spans="3:6" ht="13">
      <c r="C247" s="152" t="s">
        <v>116</v>
      </c>
      <c r="D247" s="51">
        <v>4712</v>
      </c>
      <c r="E247" s="51">
        <v>-160</v>
      </c>
      <c r="F247" s="11">
        <f t="shared" si="84"/>
        <v>4552</v>
      </c>
    </row>
    <row r="248" spans="3:6" ht="13">
      <c r="C248" s="153" t="s">
        <v>119</v>
      </c>
      <c r="D248" s="51">
        <v>3810</v>
      </c>
      <c r="E248" s="51">
        <v>-125</v>
      </c>
      <c r="F248" s="11">
        <f t="shared" si="84"/>
        <v>3685</v>
      </c>
    </row>
    <row r="249" spans="2:6" ht="13">
      <c r="B249" s="64"/>
      <c r="C249" s="123" t="s">
        <v>85</v>
      </c>
      <c r="D249" s="51">
        <v>314970</v>
      </c>
      <c r="E249" s="51">
        <v>-14970</v>
      </c>
      <c r="F249" s="11">
        <f t="shared" si="84"/>
        <v>300000</v>
      </c>
    </row>
    <row r="250" spans="2:6" ht="13">
      <c r="B250" s="64"/>
      <c r="C250" s="160" t="s">
        <v>88</v>
      </c>
      <c r="D250" s="51">
        <v>6200</v>
      </c>
      <c r="E250" s="51">
        <v>-400</v>
      </c>
      <c r="F250" s="11">
        <f t="shared" si="84"/>
        <v>5800</v>
      </c>
    </row>
    <row r="251" spans="2:6" s="17" customFormat="1" ht="10.5">
      <c r="B251" s="107"/>
      <c r="C251" s="151"/>
      <c r="D251" s="18"/>
      <c r="E251" s="18"/>
      <c r="F251" s="18"/>
    </row>
    <row r="252" spans="1:6" s="52" customFormat="1" ht="15">
      <c r="A252" s="4" t="s">
        <v>140</v>
      </c>
      <c r="B252" s="3" t="s">
        <v>45</v>
      </c>
      <c r="C252" s="150" t="s">
        <v>10</v>
      </c>
      <c r="D252" s="93"/>
      <c r="E252" s="93"/>
      <c r="F252" s="93"/>
    </row>
    <row r="253" spans="1:6" s="17" customFormat="1" ht="3" customHeight="1">
      <c r="A253" s="91"/>
      <c r="B253" s="16"/>
      <c r="C253" s="151"/>
      <c r="D253" s="18"/>
      <c r="E253" s="18"/>
      <c r="F253" s="18"/>
    </row>
    <row r="254" spans="1:6" s="52" customFormat="1" ht="14">
      <c r="A254" s="69"/>
      <c r="B254" s="69"/>
      <c r="C254" s="129" t="s">
        <v>61</v>
      </c>
      <c r="D254" s="43">
        <f>D255+D256</f>
        <v>4348828</v>
      </c>
      <c r="E254" s="43">
        <f t="shared" si="85" ref="E254:F254">E255+E256</f>
        <v>0</v>
      </c>
      <c r="F254" s="43">
        <f t="shared" si="85"/>
        <v>4348828</v>
      </c>
    </row>
    <row r="255" spans="1:6" s="52" customFormat="1" ht="13">
      <c r="A255" s="74"/>
      <c r="B255" s="74"/>
      <c r="C255" s="163" t="s">
        <v>342</v>
      </c>
      <c r="D255" s="51">
        <v>4319161</v>
      </c>
      <c r="E255" s="51">
        <v>0</v>
      </c>
      <c r="F255" s="11">
        <f t="shared" si="86" ref="F255:F256">D255+E255</f>
        <v>4319161</v>
      </c>
    </row>
    <row r="256" spans="1:6" s="52" customFormat="1" ht="13">
      <c r="A256" s="74"/>
      <c r="B256" s="74"/>
      <c r="C256" s="123" t="s">
        <v>117</v>
      </c>
      <c r="D256" s="51">
        <v>29667</v>
      </c>
      <c r="E256" s="51">
        <v>0</v>
      </c>
      <c r="F256" s="11">
        <f t="shared" si="86"/>
        <v>29667</v>
      </c>
    </row>
    <row r="257" spans="1:6" s="52" customFormat="1" ht="14">
      <c r="A257" s="69"/>
      <c r="B257" s="69"/>
      <c r="C257" s="129" t="s">
        <v>3</v>
      </c>
      <c r="D257" s="43">
        <f>D258+D262</f>
        <v>4348828</v>
      </c>
      <c r="E257" s="43">
        <f t="shared" si="87" ref="E257:F257">E258+E262</f>
        <v>0</v>
      </c>
      <c r="F257" s="43">
        <f t="shared" si="87"/>
        <v>4348828</v>
      </c>
    </row>
    <row r="258" spans="1:6" s="52" customFormat="1" ht="14">
      <c r="A258" s="28"/>
      <c r="B258" s="28"/>
      <c r="C258" s="138" t="s">
        <v>2</v>
      </c>
      <c r="D258" s="14">
        <f>D259</f>
        <v>4088752</v>
      </c>
      <c r="E258" s="14">
        <f t="shared" si="88" ref="E258:F258">E259</f>
        <v>14892</v>
      </c>
      <c r="F258" s="14">
        <f t="shared" si="88"/>
        <v>4103644</v>
      </c>
    </row>
    <row r="259" spans="1:6" s="52" customFormat="1" ht="13">
      <c r="A259" s="74"/>
      <c r="B259" s="74"/>
      <c r="C259" s="123" t="s">
        <v>5</v>
      </c>
      <c r="D259" s="51">
        <v>4088752</v>
      </c>
      <c r="E259" s="51">
        <v>14892</v>
      </c>
      <c r="F259" s="11">
        <f t="shared" si="89" ref="F259:F262">D259+E259</f>
        <v>4103644</v>
      </c>
    </row>
    <row r="260" spans="1:6" s="52" customFormat="1" ht="13">
      <c r="A260" s="74"/>
      <c r="B260" s="74"/>
      <c r="C260" s="152" t="s">
        <v>116</v>
      </c>
      <c r="D260" s="51">
        <v>3328109</v>
      </c>
      <c r="E260" s="51">
        <v>0</v>
      </c>
      <c r="F260" s="11">
        <f t="shared" si="89"/>
        <v>3328109</v>
      </c>
    </row>
    <row r="261" spans="1:6" s="52" customFormat="1" ht="13">
      <c r="A261" s="74"/>
      <c r="B261" s="74"/>
      <c r="C261" s="153" t="s">
        <v>119</v>
      </c>
      <c r="D261" s="51">
        <v>2679902</v>
      </c>
      <c r="E261" s="51">
        <v>-24500</v>
      </c>
      <c r="F261" s="11">
        <f t="shared" si="89"/>
        <v>2655402</v>
      </c>
    </row>
    <row r="262" spans="1:6" s="52" customFormat="1" ht="14">
      <c r="A262" s="28"/>
      <c r="B262" s="28"/>
      <c r="C262" s="138" t="s">
        <v>84</v>
      </c>
      <c r="D262" s="14">
        <v>260076</v>
      </c>
      <c r="E262" s="14">
        <v>-14892</v>
      </c>
      <c r="F262" s="42">
        <f t="shared" si="89"/>
        <v>245184</v>
      </c>
    </row>
    <row r="263" spans="3:6" s="17" customFormat="1" ht="5.25" customHeight="1">
      <c r="C263" s="151"/>
      <c r="D263" s="18"/>
      <c r="E263" s="18"/>
      <c r="F263" s="18"/>
    </row>
    <row r="264" spans="1:6" s="52" customFormat="1" ht="15">
      <c r="A264" s="4" t="s">
        <v>115</v>
      </c>
      <c r="B264" s="3" t="s">
        <v>211</v>
      </c>
      <c r="C264" s="150" t="s">
        <v>171</v>
      </c>
      <c r="D264" s="93"/>
      <c r="E264" s="93"/>
      <c r="F264" s="93"/>
    </row>
    <row r="265" spans="2:6" s="17" customFormat="1" ht="11.5">
      <c r="B265" s="99" t="s">
        <v>212</v>
      </c>
      <c r="C265" s="151"/>
      <c r="D265" s="18"/>
      <c r="E265" s="18"/>
      <c r="F265" s="18"/>
    </row>
    <row r="266" spans="1:6" s="52" customFormat="1" ht="14">
      <c r="A266" s="6"/>
      <c r="B266" s="69"/>
      <c r="C266" s="129" t="s">
        <v>61</v>
      </c>
      <c r="D266" s="43">
        <f>SUM(D267:D268)</f>
        <v>3233530</v>
      </c>
      <c r="E266" s="43">
        <f t="shared" si="90" ref="E266:F266">SUM(E267:E268)</f>
        <v>-685872</v>
      </c>
      <c r="F266" s="43">
        <f t="shared" si="90"/>
        <v>2547658</v>
      </c>
    </row>
    <row r="267" spans="1:6" ht="13">
      <c r="A267" s="102"/>
      <c r="B267" s="74"/>
      <c r="C267" s="163" t="s">
        <v>342</v>
      </c>
      <c r="D267" s="51">
        <v>682530</v>
      </c>
      <c r="E267" s="51">
        <v>0</v>
      </c>
      <c r="F267" s="11">
        <f t="shared" si="91" ref="F267:F268">D267+E267</f>
        <v>682530</v>
      </c>
    </row>
    <row r="268" spans="1:6" s="52" customFormat="1" ht="13">
      <c r="A268" s="103"/>
      <c r="B268" s="94"/>
      <c r="C268" s="155" t="s">
        <v>173</v>
      </c>
      <c r="D268" s="51">
        <v>2551000</v>
      </c>
      <c r="E268" s="51">
        <v>-685872</v>
      </c>
      <c r="F268" s="11">
        <f t="shared" si="91"/>
        <v>1865128</v>
      </c>
    </row>
    <row r="269" spans="1:6" s="52" customFormat="1" ht="14">
      <c r="A269" s="6"/>
      <c r="B269" s="69"/>
      <c r="C269" s="129" t="s">
        <v>3</v>
      </c>
      <c r="D269" s="43">
        <f>D273+D270</f>
        <v>3233530</v>
      </c>
      <c r="E269" s="43">
        <f t="shared" si="92" ref="E269:F269">E273+E270</f>
        <v>-685872</v>
      </c>
      <c r="F269" s="43">
        <f t="shared" si="92"/>
        <v>2547658</v>
      </c>
    </row>
    <row r="270" spans="1:6" s="52" customFormat="1" ht="14">
      <c r="A270" s="19"/>
      <c r="B270" s="19"/>
      <c r="C270" s="138" t="s">
        <v>2</v>
      </c>
      <c r="D270" s="14">
        <f>D271+D272</f>
        <v>2331314</v>
      </c>
      <c r="E270" s="14">
        <f t="shared" si="93" ref="E270:F270">E271+E272</f>
        <v>-1118781</v>
      </c>
      <c r="F270" s="14">
        <f t="shared" si="93"/>
        <v>1212533</v>
      </c>
    </row>
    <row r="271" spans="1:6" s="52" customFormat="1" ht="13">
      <c r="A271" s="10"/>
      <c r="B271" s="10"/>
      <c r="C271" s="123" t="s">
        <v>1</v>
      </c>
      <c r="D271" s="51">
        <v>2294365</v>
      </c>
      <c r="E271" s="51">
        <v>-1118781</v>
      </c>
      <c r="F271" s="11">
        <f t="shared" si="94" ref="F271:F272">D271+E271</f>
        <v>1175584</v>
      </c>
    </row>
    <row r="272" spans="1:6" s="59" customFormat="1" ht="13">
      <c r="A272" s="10"/>
      <c r="B272" s="74"/>
      <c r="C272" s="123" t="s">
        <v>196</v>
      </c>
      <c r="D272" s="51">
        <v>36949</v>
      </c>
      <c r="E272" s="51">
        <v>0</v>
      </c>
      <c r="F272" s="11">
        <f t="shared" si="94"/>
        <v>36949</v>
      </c>
    </row>
    <row r="273" spans="1:6" s="59" customFormat="1" ht="14">
      <c r="A273" s="19"/>
      <c r="B273" s="28"/>
      <c r="C273" s="138" t="s">
        <v>84</v>
      </c>
      <c r="D273" s="14">
        <v>902216</v>
      </c>
      <c r="E273" s="14">
        <v>432909</v>
      </c>
      <c r="F273" s="42">
        <f t="shared" si="95" ref="F273">D273+E273</f>
        <v>1335125</v>
      </c>
    </row>
    <row r="274" spans="3:6" s="17" customFormat="1" ht="8.25" customHeight="1">
      <c r="C274" s="151"/>
      <c r="D274" s="18"/>
      <c r="E274" s="18"/>
      <c r="F274" s="18"/>
    </row>
    <row r="275" spans="1:6" ht="15">
      <c r="A275" s="4" t="s">
        <v>148</v>
      </c>
      <c r="B275" s="3" t="s">
        <v>46</v>
      </c>
      <c r="C275" s="150" t="s">
        <v>11</v>
      </c>
      <c r="D275" s="93"/>
      <c r="E275" s="93"/>
      <c r="F275" s="93"/>
    </row>
    <row r="276" spans="1:6" s="17" customFormat="1" ht="10.5">
      <c r="A276" s="91"/>
      <c r="B276" s="16"/>
      <c r="C276" s="151"/>
      <c r="D276" s="18"/>
      <c r="E276" s="18"/>
      <c r="F276" s="18"/>
    </row>
    <row r="277" spans="1:6" ht="14">
      <c r="A277" s="69"/>
      <c r="B277" s="69"/>
      <c r="C277" s="129" t="s">
        <v>61</v>
      </c>
      <c r="D277" s="43">
        <f>SUM(D278:D281)</f>
        <v>9979507</v>
      </c>
      <c r="E277" s="43">
        <f t="shared" si="96" ref="E277:F277">SUM(E278:E281)</f>
        <v>1084552</v>
      </c>
      <c r="F277" s="43">
        <f t="shared" si="96"/>
        <v>11064059</v>
      </c>
    </row>
    <row r="278" spans="1:6" ht="13">
      <c r="A278" s="74"/>
      <c r="B278" s="74"/>
      <c r="C278" s="163" t="s">
        <v>342</v>
      </c>
      <c r="D278" s="51">
        <v>8479664</v>
      </c>
      <c r="E278" s="51">
        <v>593394</v>
      </c>
      <c r="F278" s="11">
        <f t="shared" si="97" ref="F278:F281">D278+E278</f>
        <v>9073058</v>
      </c>
    </row>
    <row r="279" spans="1:6" s="52" customFormat="1" ht="13">
      <c r="A279" s="103"/>
      <c r="B279" s="94"/>
      <c r="C279" s="155" t="s">
        <v>173</v>
      </c>
      <c r="D279" s="51">
        <v>30000</v>
      </c>
      <c r="E279" s="51">
        <v>2039</v>
      </c>
      <c r="F279" s="11">
        <f t="shared" si="97"/>
        <v>32039</v>
      </c>
    </row>
    <row r="280" spans="1:6" ht="13">
      <c r="A280" s="74"/>
      <c r="B280" s="74"/>
      <c r="C280" s="123" t="s">
        <v>117</v>
      </c>
      <c r="D280" s="51">
        <v>1469843</v>
      </c>
      <c r="E280" s="51">
        <v>486119</v>
      </c>
      <c r="F280" s="11">
        <f t="shared" si="97"/>
        <v>1955962</v>
      </c>
    </row>
    <row r="281" spans="1:6" s="52" customFormat="1" ht="13">
      <c r="A281" s="94"/>
      <c r="B281" s="94"/>
      <c r="C281" s="188" t="s">
        <v>404</v>
      </c>
      <c r="D281" s="51">
        <v>0</v>
      </c>
      <c r="E281" s="51">
        <v>3000</v>
      </c>
      <c r="F281" s="51">
        <f t="shared" si="97"/>
        <v>3000</v>
      </c>
    </row>
    <row r="282" spans="1:6" s="52" customFormat="1" ht="13">
      <c r="A282" s="94"/>
      <c r="B282" s="94"/>
      <c r="C282" s="189" t="s">
        <v>343</v>
      </c>
      <c r="D282" s="51"/>
      <c r="E282" s="51"/>
      <c r="F282" s="51"/>
    </row>
    <row r="283" spans="1:6" ht="14">
      <c r="A283" s="69"/>
      <c r="B283" s="69"/>
      <c r="C283" s="129" t="s">
        <v>3</v>
      </c>
      <c r="D283" s="43">
        <f>D284+D291</f>
        <v>9979507</v>
      </c>
      <c r="E283" s="43">
        <f t="shared" si="98" ref="E283:F283">E284+E291</f>
        <v>1084552</v>
      </c>
      <c r="F283" s="43">
        <f t="shared" si="98"/>
        <v>11064059</v>
      </c>
    </row>
    <row r="284" spans="1:6" ht="14">
      <c r="A284" s="28"/>
      <c r="B284" s="28"/>
      <c r="C284" s="138" t="s">
        <v>2</v>
      </c>
      <c r="D284" s="14">
        <f>D285+D289+D290</f>
        <v>9673915</v>
      </c>
      <c r="E284" s="14">
        <f t="shared" si="99" ref="E284:F284">E285+E289+E290</f>
        <v>949523</v>
      </c>
      <c r="F284" s="14">
        <f t="shared" si="99"/>
        <v>10623438</v>
      </c>
    </row>
    <row r="285" spans="1:6" ht="13">
      <c r="A285" s="74"/>
      <c r="B285" s="74"/>
      <c r="C285" s="123" t="s">
        <v>5</v>
      </c>
      <c r="D285" s="51">
        <v>9514915</v>
      </c>
      <c r="E285" s="51">
        <v>949523</v>
      </c>
      <c r="F285" s="11">
        <f t="shared" si="100" ref="F285:F287">D285+E285</f>
        <v>10464438</v>
      </c>
    </row>
    <row r="286" spans="1:6" ht="13">
      <c r="A286" s="74"/>
      <c r="B286" s="74"/>
      <c r="C286" s="152" t="s">
        <v>116</v>
      </c>
      <c r="D286" s="51">
        <v>5367263</v>
      </c>
      <c r="E286" s="51">
        <v>46249</v>
      </c>
      <c r="F286" s="11">
        <f t="shared" si="100"/>
        <v>5413512</v>
      </c>
    </row>
    <row r="287" spans="1:6" s="55" customFormat="1" ht="11.5">
      <c r="A287" s="105"/>
      <c r="B287" s="95"/>
      <c r="C287" s="156" t="s">
        <v>172</v>
      </c>
      <c r="D287" s="54">
        <v>14700</v>
      </c>
      <c r="E287" s="54">
        <v>0</v>
      </c>
      <c r="F287" s="54">
        <f t="shared" si="100"/>
        <v>14700</v>
      </c>
    </row>
    <row r="288" spans="1:6" ht="13">
      <c r="A288" s="74"/>
      <c r="B288" s="74"/>
      <c r="C288" s="153" t="s">
        <v>119</v>
      </c>
      <c r="D288" s="51">
        <v>4354080</v>
      </c>
      <c r="E288" s="51">
        <v>77261</v>
      </c>
      <c r="F288" s="11">
        <f t="shared" si="101" ref="F288:F291">D288+E288</f>
        <v>4431341</v>
      </c>
    </row>
    <row r="289" spans="1:6" ht="13">
      <c r="A289" s="74"/>
      <c r="B289" s="74"/>
      <c r="C289" s="160" t="s">
        <v>85</v>
      </c>
      <c r="D289" s="51">
        <v>150000</v>
      </c>
      <c r="E289" s="51">
        <v>0</v>
      </c>
      <c r="F289" s="11">
        <f t="shared" si="101"/>
        <v>150000</v>
      </c>
    </row>
    <row r="290" spans="3:6" s="52" customFormat="1" ht="13">
      <c r="C290" s="163" t="s">
        <v>88</v>
      </c>
      <c r="D290" s="11">
        <v>9000</v>
      </c>
      <c r="E290" s="11">
        <v>0</v>
      </c>
      <c r="F290" s="11">
        <f t="shared" si="101"/>
        <v>9000</v>
      </c>
    </row>
    <row r="291" spans="3:6" s="19" customFormat="1" ht="14">
      <c r="C291" s="138" t="s">
        <v>84</v>
      </c>
      <c r="D291" s="14">
        <v>305592</v>
      </c>
      <c r="E291" s="14">
        <v>135029</v>
      </c>
      <c r="F291" s="42">
        <f t="shared" si="101"/>
        <v>440621</v>
      </c>
    </row>
    <row r="292" spans="1:6" s="59" customFormat="1" ht="10.5">
      <c r="A292" s="91"/>
      <c r="B292" s="91"/>
      <c r="C292" s="151"/>
      <c r="D292" s="60"/>
      <c r="E292" s="60"/>
      <c r="F292" s="60"/>
    </row>
    <row r="293" spans="1:6" ht="15">
      <c r="A293" s="4" t="s">
        <v>120</v>
      </c>
      <c r="B293" s="3" t="s">
        <v>92</v>
      </c>
      <c r="C293" s="150" t="s">
        <v>399</v>
      </c>
      <c r="D293" s="93"/>
      <c r="E293" s="93"/>
      <c r="F293" s="93"/>
    </row>
    <row r="294" spans="1:6" ht="15">
      <c r="A294" s="4"/>
      <c r="B294" s="3"/>
      <c r="C294" s="150" t="s">
        <v>364</v>
      </c>
      <c r="D294" s="93"/>
      <c r="E294" s="93"/>
      <c r="F294" s="93"/>
    </row>
    <row r="295" spans="2:6" s="17" customFormat="1" ht="10.5">
      <c r="B295" s="16"/>
      <c r="C295" s="151"/>
      <c r="D295" s="18"/>
      <c r="E295" s="18"/>
      <c r="F295" s="18"/>
    </row>
    <row r="296" spans="1:6" ht="14">
      <c r="A296" s="6"/>
      <c r="B296" s="69"/>
      <c r="C296" s="129" t="s">
        <v>61</v>
      </c>
      <c r="D296" s="43">
        <f>D297+D298</f>
        <v>911633</v>
      </c>
      <c r="E296" s="43">
        <f t="shared" si="102" ref="E296:F296">E297+E298</f>
        <v>-110073</v>
      </c>
      <c r="F296" s="43">
        <f t="shared" si="102"/>
        <v>801560</v>
      </c>
    </row>
    <row r="297" spans="1:6" s="19" customFormat="1" ht="14">
      <c r="A297" s="10"/>
      <c r="B297" s="64"/>
      <c r="C297" s="163" t="s">
        <v>342</v>
      </c>
      <c r="D297" s="51">
        <v>909413</v>
      </c>
      <c r="E297" s="51">
        <v>-110073</v>
      </c>
      <c r="F297" s="11">
        <f t="shared" si="103" ref="F297:F298">D297+E297</f>
        <v>799340</v>
      </c>
    </row>
    <row r="298" spans="1:6" ht="13">
      <c r="A298" s="74"/>
      <c r="B298" s="74"/>
      <c r="C298" s="123" t="s">
        <v>117</v>
      </c>
      <c r="D298" s="51">
        <v>2220</v>
      </c>
      <c r="E298" s="51">
        <v>0</v>
      </c>
      <c r="F298" s="11">
        <f t="shared" si="103"/>
        <v>2220</v>
      </c>
    </row>
    <row r="299" spans="1:6" ht="14">
      <c r="A299" s="6"/>
      <c r="B299" s="69"/>
      <c r="C299" s="129" t="s">
        <v>3</v>
      </c>
      <c r="D299" s="43">
        <f>D300</f>
        <v>911633</v>
      </c>
      <c r="E299" s="43">
        <f t="shared" si="104" ref="E299:F300">E300</f>
        <v>-110073</v>
      </c>
      <c r="F299" s="43">
        <f t="shared" si="104"/>
        <v>801560</v>
      </c>
    </row>
    <row r="300" spans="1:6" ht="14">
      <c r="A300" s="19"/>
      <c r="B300" s="69"/>
      <c r="C300" s="138" t="s">
        <v>2</v>
      </c>
      <c r="D300" s="14">
        <f>D301</f>
        <v>911633</v>
      </c>
      <c r="E300" s="14">
        <f t="shared" si="104"/>
        <v>-110073</v>
      </c>
      <c r="F300" s="14">
        <f t="shared" si="104"/>
        <v>801560</v>
      </c>
    </row>
    <row r="301" spans="1:6" s="19" customFormat="1" ht="14">
      <c r="A301" s="10"/>
      <c r="B301" s="64"/>
      <c r="C301" s="123" t="s">
        <v>85</v>
      </c>
      <c r="D301" s="51">
        <v>911633</v>
      </c>
      <c r="E301" s="51">
        <v>-110073</v>
      </c>
      <c r="F301" s="11">
        <f t="shared" si="105" ref="F301">D301+E301</f>
        <v>801560</v>
      </c>
    </row>
    <row r="302" spans="3:6" s="17" customFormat="1" ht="10.5">
      <c r="C302" s="151"/>
      <c r="D302" s="18"/>
      <c r="E302" s="18"/>
      <c r="F302" s="18"/>
    </row>
    <row r="303" spans="1:6" ht="15">
      <c r="A303" s="4" t="s">
        <v>141</v>
      </c>
      <c r="B303" s="106" t="s">
        <v>90</v>
      </c>
      <c r="C303" s="164" t="s">
        <v>12</v>
      </c>
      <c r="D303" s="93"/>
      <c r="E303" s="93"/>
      <c r="F303" s="93"/>
    </row>
    <row r="304" spans="1:6" s="17" customFormat="1" ht="10.5">
      <c r="A304" s="91"/>
      <c r="B304" s="16"/>
      <c r="C304" s="151"/>
      <c r="D304" s="18"/>
      <c r="E304" s="18"/>
      <c r="F304" s="18"/>
    </row>
    <row r="305" spans="1:6" ht="14">
      <c r="A305" s="69"/>
      <c r="B305" s="69"/>
      <c r="C305" s="129" t="s">
        <v>61</v>
      </c>
      <c r="D305" s="43">
        <f>D306+D307</f>
        <v>2777334</v>
      </c>
      <c r="E305" s="43">
        <f t="shared" si="106" ref="E305:F305">E306+E307</f>
        <v>-249852</v>
      </c>
      <c r="F305" s="43">
        <f t="shared" si="106"/>
        <v>2527482</v>
      </c>
    </row>
    <row r="306" spans="1:6" ht="13">
      <c r="A306" s="74"/>
      <c r="B306" s="74"/>
      <c r="C306" s="163" t="s">
        <v>342</v>
      </c>
      <c r="D306" s="51">
        <v>2777334</v>
      </c>
      <c r="E306" s="51">
        <v>-251554</v>
      </c>
      <c r="F306" s="11">
        <f t="shared" si="107" ref="F306:F307">D306+E306</f>
        <v>2525780</v>
      </c>
    </row>
    <row r="307" spans="1:6" s="52" customFormat="1" ht="13">
      <c r="A307" s="94"/>
      <c r="B307" s="94"/>
      <c r="C307" s="163" t="s">
        <v>117</v>
      </c>
      <c r="D307" s="51">
        <v>0</v>
      </c>
      <c r="E307" s="51">
        <v>1702</v>
      </c>
      <c r="F307" s="51">
        <f t="shared" si="107"/>
        <v>1702</v>
      </c>
    </row>
    <row r="308" spans="1:6" ht="14">
      <c r="A308" s="69"/>
      <c r="B308" s="69"/>
      <c r="C308" s="129" t="s">
        <v>3</v>
      </c>
      <c r="D308" s="43">
        <f>D309</f>
        <v>2777334</v>
      </c>
      <c r="E308" s="43">
        <f t="shared" si="108" ref="E308:F308">E309</f>
        <v>-249852</v>
      </c>
      <c r="F308" s="43">
        <f t="shared" si="108"/>
        <v>2527482</v>
      </c>
    </row>
    <row r="309" spans="1:6" ht="14">
      <c r="A309" s="28"/>
      <c r="B309" s="28"/>
      <c r="C309" s="138" t="s">
        <v>2</v>
      </c>
      <c r="D309" s="14">
        <f>D310+D313+D314+D315</f>
        <v>2777334</v>
      </c>
      <c r="E309" s="14">
        <f t="shared" si="109" ref="E309:F309">E310+E313+E314+E315</f>
        <v>-249852</v>
      </c>
      <c r="F309" s="14">
        <f t="shared" si="109"/>
        <v>2527482</v>
      </c>
    </row>
    <row r="310" spans="1:6" ht="13">
      <c r="A310" s="74"/>
      <c r="B310" s="74"/>
      <c r="C310" s="123" t="s">
        <v>5</v>
      </c>
      <c r="D310" s="51">
        <v>1972334</v>
      </c>
      <c r="E310" s="51">
        <v>-161059</v>
      </c>
      <c r="F310" s="11">
        <f t="shared" si="110" ref="F310:F315">D310+E310</f>
        <v>1811275</v>
      </c>
    </row>
    <row r="311" spans="1:6" ht="13">
      <c r="A311" s="74"/>
      <c r="B311" s="74"/>
      <c r="C311" s="152" t="s">
        <v>116</v>
      </c>
      <c r="D311" s="51">
        <v>40268</v>
      </c>
      <c r="E311" s="51">
        <v>50749</v>
      </c>
      <c r="F311" s="11">
        <f t="shared" si="110"/>
        <v>91017</v>
      </c>
    </row>
    <row r="312" spans="1:6" ht="13">
      <c r="A312" s="74"/>
      <c r="B312" s="74"/>
      <c r="C312" s="153" t="s">
        <v>119</v>
      </c>
      <c r="D312" s="51">
        <v>35550</v>
      </c>
      <c r="E312" s="51">
        <v>48828</v>
      </c>
      <c r="F312" s="11">
        <f t="shared" si="110"/>
        <v>84378</v>
      </c>
    </row>
    <row r="313" spans="1:6" ht="13">
      <c r="A313" s="74"/>
      <c r="B313" s="74"/>
      <c r="C313" s="160" t="s">
        <v>85</v>
      </c>
      <c r="D313" s="51">
        <v>795000</v>
      </c>
      <c r="E313" s="51">
        <v>-88793</v>
      </c>
      <c r="F313" s="11">
        <f t="shared" si="110"/>
        <v>706207</v>
      </c>
    </row>
    <row r="314" spans="1:6" ht="13">
      <c r="A314" s="74"/>
      <c r="B314" s="74"/>
      <c r="C314" s="123" t="s">
        <v>88</v>
      </c>
      <c r="D314" s="51">
        <v>10000</v>
      </c>
      <c r="E314" s="51">
        <v>0</v>
      </c>
      <c r="F314" s="11">
        <f t="shared" si="110"/>
        <v>10000</v>
      </c>
    </row>
    <row r="315" spans="3:6" ht="13">
      <c r="C315" s="123" t="s">
        <v>196</v>
      </c>
      <c r="D315" s="51">
        <v>0</v>
      </c>
      <c r="E315" s="51">
        <v>0</v>
      </c>
      <c r="F315" s="11">
        <f t="shared" si="110"/>
        <v>0</v>
      </c>
    </row>
    <row r="316" spans="1:6" s="17" customFormat="1" ht="10.5">
      <c r="A316" s="91"/>
      <c r="B316" s="91"/>
      <c r="C316" s="151"/>
      <c r="D316" s="18"/>
      <c r="E316" s="18"/>
      <c r="F316" s="18"/>
    </row>
    <row r="317" spans="1:6" ht="15">
      <c r="A317" s="4" t="s">
        <v>142</v>
      </c>
      <c r="B317" s="3" t="s">
        <v>90</v>
      </c>
      <c r="C317" s="150" t="s">
        <v>194</v>
      </c>
      <c r="D317" s="93"/>
      <c r="E317" s="93"/>
      <c r="F317" s="93"/>
    </row>
    <row r="318" spans="1:6" s="17" customFormat="1" ht="10.5">
      <c r="A318" s="91"/>
      <c r="B318" s="16"/>
      <c r="C318" s="151"/>
      <c r="D318" s="18"/>
      <c r="E318" s="18"/>
      <c r="F318" s="18"/>
    </row>
    <row r="319" spans="1:6" ht="14">
      <c r="A319" s="69"/>
      <c r="B319" s="69"/>
      <c r="C319" s="129" t="s">
        <v>61</v>
      </c>
      <c r="D319" s="43">
        <f>D320+D321</f>
        <v>2812899</v>
      </c>
      <c r="E319" s="43">
        <f t="shared" si="111" ref="E319:F319">E320+E321</f>
        <v>68000</v>
      </c>
      <c r="F319" s="43">
        <f t="shared" si="111"/>
        <v>2880899</v>
      </c>
    </row>
    <row r="320" spans="1:6" ht="13">
      <c r="A320" s="74"/>
      <c r="B320" s="74"/>
      <c r="C320" s="163" t="s">
        <v>342</v>
      </c>
      <c r="D320" s="51">
        <v>2702878</v>
      </c>
      <c r="E320" s="51">
        <v>68000</v>
      </c>
      <c r="F320" s="11">
        <f t="shared" si="112" ref="F320:F321">D320+E320</f>
        <v>2770878</v>
      </c>
    </row>
    <row r="321" spans="1:6" ht="13">
      <c r="A321" s="74"/>
      <c r="B321" s="74"/>
      <c r="C321" s="155" t="s">
        <v>173</v>
      </c>
      <c r="D321" s="51">
        <v>110021</v>
      </c>
      <c r="E321" s="51">
        <v>0</v>
      </c>
      <c r="F321" s="11">
        <f t="shared" si="112"/>
        <v>110021</v>
      </c>
    </row>
    <row r="322" spans="1:6" ht="14">
      <c r="A322" s="69"/>
      <c r="B322" s="69"/>
      <c r="C322" s="129" t="s">
        <v>3</v>
      </c>
      <c r="D322" s="43">
        <f>D323</f>
        <v>2812899</v>
      </c>
      <c r="E322" s="43">
        <f t="shared" si="113" ref="E322:F322">E323</f>
        <v>68000</v>
      </c>
      <c r="F322" s="43">
        <f t="shared" si="113"/>
        <v>2880899</v>
      </c>
    </row>
    <row r="323" spans="1:6" ht="14">
      <c r="A323" s="28"/>
      <c r="B323" s="28"/>
      <c r="C323" s="138" t="s">
        <v>2</v>
      </c>
      <c r="D323" s="14">
        <f>D324+D328+D330+D329</f>
        <v>2812899</v>
      </c>
      <c r="E323" s="42">
        <f t="shared" si="114" ref="E323:F323">E324+E328+E330+E329</f>
        <v>68000</v>
      </c>
      <c r="F323" s="42">
        <f t="shared" si="114"/>
        <v>2880899</v>
      </c>
    </row>
    <row r="324" spans="1:6" ht="13">
      <c r="A324" s="74"/>
      <c r="B324" s="74"/>
      <c r="C324" s="123" t="s">
        <v>5</v>
      </c>
      <c r="D324" s="51">
        <v>1943085</v>
      </c>
      <c r="E324" s="51">
        <v>12710</v>
      </c>
      <c r="F324" s="11">
        <f t="shared" si="115" ref="F324:F330">D324+E324</f>
        <v>1955795</v>
      </c>
    </row>
    <row r="325" spans="1:6" ht="13">
      <c r="A325" s="94"/>
      <c r="B325" s="94"/>
      <c r="C325" s="161" t="s">
        <v>116</v>
      </c>
      <c r="D325" s="51">
        <v>1177222</v>
      </c>
      <c r="E325" s="51">
        <v>31871</v>
      </c>
      <c r="F325" s="11">
        <f t="shared" si="115"/>
        <v>1209093</v>
      </c>
    </row>
    <row r="326" spans="1:6" s="55" customFormat="1" ht="11.5">
      <c r="A326" s="105"/>
      <c r="B326" s="95"/>
      <c r="C326" s="156" t="s">
        <v>172</v>
      </c>
      <c r="D326" s="54">
        <v>107014</v>
      </c>
      <c r="E326" s="54">
        <v>0</v>
      </c>
      <c r="F326" s="54">
        <f t="shared" si="115"/>
        <v>107014</v>
      </c>
    </row>
    <row r="327" spans="1:6" ht="13">
      <c r="A327" s="94"/>
      <c r="B327" s="94"/>
      <c r="C327" s="152" t="s">
        <v>119</v>
      </c>
      <c r="D327" s="51">
        <v>952271</v>
      </c>
      <c r="E327" s="51">
        <v>23288</v>
      </c>
      <c r="F327" s="11">
        <f t="shared" si="115"/>
        <v>975559</v>
      </c>
    </row>
    <row r="328" spans="1:6" ht="13">
      <c r="A328" s="74"/>
      <c r="B328" s="74"/>
      <c r="C328" s="160" t="s">
        <v>85</v>
      </c>
      <c r="D328" s="51">
        <v>453870</v>
      </c>
      <c r="E328" s="51">
        <v>-14710</v>
      </c>
      <c r="F328" s="11">
        <f t="shared" si="115"/>
        <v>439160</v>
      </c>
    </row>
    <row r="329" spans="1:6" s="52" customFormat="1" ht="13">
      <c r="A329" s="94"/>
      <c r="B329" s="94"/>
      <c r="C329" s="163" t="s">
        <v>88</v>
      </c>
      <c r="D329" s="51">
        <v>0</v>
      </c>
      <c r="E329" s="51">
        <v>70000</v>
      </c>
      <c r="F329" s="51">
        <f t="shared" si="115"/>
        <v>70000</v>
      </c>
    </row>
    <row r="330" spans="3:6" ht="13">
      <c r="C330" s="123" t="s">
        <v>196</v>
      </c>
      <c r="D330" s="51">
        <v>415944</v>
      </c>
      <c r="E330" s="51">
        <v>0</v>
      </c>
      <c r="F330" s="11">
        <f t="shared" si="115"/>
        <v>415944</v>
      </c>
    </row>
    <row r="331" spans="1:6" s="17" customFormat="1" ht="10.5">
      <c r="A331" s="91"/>
      <c r="B331" s="91"/>
      <c r="C331" s="162"/>
      <c r="D331" s="18"/>
      <c r="E331" s="18"/>
      <c r="F331" s="18"/>
    </row>
    <row r="332" spans="1:6" ht="15">
      <c r="A332" s="4" t="s">
        <v>143</v>
      </c>
      <c r="B332" s="3" t="s">
        <v>95</v>
      </c>
      <c r="C332" s="150" t="s">
        <v>13</v>
      </c>
      <c r="D332" s="93"/>
      <c r="E332" s="93"/>
      <c r="F332" s="93"/>
    </row>
    <row r="333" spans="1:6" s="59" customFormat="1" ht="10.5">
      <c r="A333" s="76"/>
      <c r="B333" s="77"/>
      <c r="C333" s="158"/>
      <c r="D333" s="108"/>
      <c r="E333" s="108"/>
      <c r="F333" s="108"/>
    </row>
    <row r="334" spans="1:6" ht="14">
      <c r="A334" s="69"/>
      <c r="B334" s="69"/>
      <c r="C334" s="129" t="s">
        <v>61</v>
      </c>
      <c r="D334" s="43">
        <f>SUM(D335:D338)</f>
        <v>5418943</v>
      </c>
      <c r="E334" s="43">
        <f t="shared" si="116" ref="E334:F334">SUM(E335:E338)</f>
        <v>55367</v>
      </c>
      <c r="F334" s="43">
        <f t="shared" si="116"/>
        <v>5474310</v>
      </c>
    </row>
    <row r="335" spans="1:6" ht="13">
      <c r="A335" s="74"/>
      <c r="B335" s="74"/>
      <c r="C335" s="163" t="s">
        <v>342</v>
      </c>
      <c r="D335" s="51">
        <v>4783078</v>
      </c>
      <c r="E335" s="51">
        <v>47993</v>
      </c>
      <c r="F335" s="11">
        <f t="shared" si="117" ref="F335:F338">D335+E335</f>
        <v>4831071</v>
      </c>
    </row>
    <row r="336" spans="1:6" s="52" customFormat="1" ht="13">
      <c r="A336" s="94"/>
      <c r="B336" s="94"/>
      <c r="C336" s="160" t="s">
        <v>173</v>
      </c>
      <c r="D336" s="51">
        <v>0</v>
      </c>
      <c r="E336" s="51">
        <v>7374</v>
      </c>
      <c r="F336" s="51">
        <f t="shared" si="117"/>
        <v>7374</v>
      </c>
    </row>
    <row r="337" spans="1:6" ht="13">
      <c r="A337" s="74"/>
      <c r="B337" s="74"/>
      <c r="C337" s="123" t="s">
        <v>117</v>
      </c>
      <c r="D337" s="51">
        <v>600865</v>
      </c>
      <c r="E337" s="51">
        <v>35000</v>
      </c>
      <c r="F337" s="11">
        <f t="shared" si="117"/>
        <v>635865</v>
      </c>
    </row>
    <row r="338" spans="1:6" ht="13">
      <c r="A338" s="74"/>
      <c r="B338" s="74"/>
      <c r="C338" s="123" t="s">
        <v>195</v>
      </c>
      <c r="D338" s="51">
        <v>35000</v>
      </c>
      <c r="E338" s="51">
        <v>-35000</v>
      </c>
      <c r="F338" s="11">
        <f t="shared" si="117"/>
        <v>0</v>
      </c>
    </row>
    <row r="339" spans="1:6" ht="14">
      <c r="A339" s="69"/>
      <c r="B339" s="69"/>
      <c r="C339" s="129" t="s">
        <v>3</v>
      </c>
      <c r="D339" s="43">
        <f>D340+D346</f>
        <v>5418943</v>
      </c>
      <c r="E339" s="43">
        <f>E340+E346</f>
        <v>55367</v>
      </c>
      <c r="F339" s="43">
        <f>F340+F346</f>
        <v>5474310</v>
      </c>
    </row>
    <row r="340" spans="1:6" ht="14">
      <c r="A340" s="28"/>
      <c r="B340" s="28"/>
      <c r="C340" s="138" t="s">
        <v>2</v>
      </c>
      <c r="D340" s="14">
        <f>D341</f>
        <v>5280820</v>
      </c>
      <c r="E340" s="14">
        <f t="shared" si="118" ref="E340:F340">E341</f>
        <v>40236</v>
      </c>
      <c r="F340" s="14">
        <f t="shared" si="118"/>
        <v>5321056</v>
      </c>
    </row>
    <row r="341" spans="1:6" ht="13">
      <c r="A341" s="74"/>
      <c r="B341" s="74"/>
      <c r="C341" s="123" t="s">
        <v>5</v>
      </c>
      <c r="D341" s="51">
        <v>5280820</v>
      </c>
      <c r="E341" s="51">
        <v>40236</v>
      </c>
      <c r="F341" s="11">
        <f t="shared" si="119" ref="F341:F346">D341+E341</f>
        <v>5321056</v>
      </c>
    </row>
    <row r="342" spans="1:6" ht="13">
      <c r="A342" s="94"/>
      <c r="B342" s="94"/>
      <c r="C342" s="152" t="s">
        <v>116</v>
      </c>
      <c r="D342" s="51">
        <v>3978974</v>
      </c>
      <c r="E342" s="51">
        <v>40733</v>
      </c>
      <c r="F342" s="11">
        <f t="shared" si="119"/>
        <v>4019707</v>
      </c>
    </row>
    <row r="343" spans="1:6" s="55" customFormat="1" ht="11.5">
      <c r="A343" s="95"/>
      <c r="B343" s="95"/>
      <c r="C343" s="156" t="s">
        <v>172</v>
      </c>
      <c r="D343" s="54">
        <v>0</v>
      </c>
      <c r="E343" s="54">
        <v>3214</v>
      </c>
      <c r="F343" s="54">
        <f t="shared" si="119"/>
        <v>3214</v>
      </c>
    </row>
    <row r="344" spans="1:6" ht="13">
      <c r="A344" s="94"/>
      <c r="B344" s="94"/>
      <c r="C344" s="153" t="s">
        <v>119</v>
      </c>
      <c r="D344" s="51">
        <v>3215436</v>
      </c>
      <c r="E344" s="51">
        <v>-9472</v>
      </c>
      <c r="F344" s="11">
        <f t="shared" si="119"/>
        <v>3205964</v>
      </c>
    </row>
    <row r="345" spans="1:6" ht="13">
      <c r="A345" s="95"/>
      <c r="B345" s="95"/>
      <c r="C345" s="157" t="s">
        <v>149</v>
      </c>
      <c r="D345" s="54">
        <v>1758981</v>
      </c>
      <c r="E345" s="54">
        <v>-14000</v>
      </c>
      <c r="F345" s="54">
        <f t="shared" si="119"/>
        <v>1744981</v>
      </c>
    </row>
    <row r="346" spans="3:6" s="19" customFormat="1" ht="14">
      <c r="C346" s="138" t="s">
        <v>84</v>
      </c>
      <c r="D346" s="14">
        <v>138123</v>
      </c>
      <c r="E346" s="14">
        <v>15131</v>
      </c>
      <c r="F346" s="42">
        <f t="shared" si="119"/>
        <v>153254</v>
      </c>
    </row>
    <row r="347" spans="1:6" s="17" customFormat="1" ht="10.5">
      <c r="A347" s="91"/>
      <c r="B347" s="91"/>
      <c r="C347" s="151"/>
      <c r="D347" s="18"/>
      <c r="E347" s="18"/>
      <c r="F347" s="18"/>
    </row>
    <row r="348" spans="1:6" ht="15">
      <c r="A348" s="4" t="s">
        <v>144</v>
      </c>
      <c r="B348" s="3" t="s">
        <v>90</v>
      </c>
      <c r="C348" s="150" t="s">
        <v>400</v>
      </c>
      <c r="D348" s="93"/>
      <c r="E348" s="93"/>
      <c r="F348" s="93"/>
    </row>
    <row r="349" spans="1:6" s="59" customFormat="1" ht="10.5">
      <c r="A349" s="76"/>
      <c r="B349" s="77"/>
      <c r="C349" s="158"/>
      <c r="D349" s="78"/>
      <c r="E349" s="78"/>
      <c r="F349" s="78"/>
    </row>
    <row r="350" spans="1:6" ht="14">
      <c r="A350" s="69"/>
      <c r="B350" s="69"/>
      <c r="C350" s="129" t="s">
        <v>61</v>
      </c>
      <c r="D350" s="43">
        <f>SUM(D351:D352)</f>
        <v>507281</v>
      </c>
      <c r="E350" s="43">
        <f t="shared" si="120" ref="E350:F350">SUM(E351:E352)</f>
        <v>-9487</v>
      </c>
      <c r="F350" s="43">
        <f t="shared" si="120"/>
        <v>497794</v>
      </c>
    </row>
    <row r="351" spans="1:6" ht="13">
      <c r="A351" s="74"/>
      <c r="B351" s="74"/>
      <c r="C351" s="163" t="s">
        <v>342</v>
      </c>
      <c r="D351" s="51">
        <v>507281</v>
      </c>
      <c r="E351" s="51">
        <v>-9575</v>
      </c>
      <c r="F351" s="11">
        <f t="shared" si="121" ref="F351:F352">D351+E351</f>
        <v>497706</v>
      </c>
    </row>
    <row r="352" spans="1:6" s="52" customFormat="1" ht="13">
      <c r="A352" s="94"/>
      <c r="B352" s="94"/>
      <c r="C352" s="163" t="s">
        <v>117</v>
      </c>
      <c r="D352" s="51">
        <v>0</v>
      </c>
      <c r="E352" s="51">
        <v>88</v>
      </c>
      <c r="F352" s="51">
        <f t="shared" si="121"/>
        <v>88</v>
      </c>
    </row>
    <row r="353" spans="1:6" ht="14">
      <c r="A353" s="69"/>
      <c r="B353" s="69"/>
      <c r="C353" s="129" t="s">
        <v>3</v>
      </c>
      <c r="D353" s="43">
        <f>D354</f>
        <v>507281</v>
      </c>
      <c r="E353" s="43">
        <f t="shared" si="122" ref="E353:F353">E354</f>
        <v>-9487</v>
      </c>
      <c r="F353" s="43">
        <f t="shared" si="122"/>
        <v>497794</v>
      </c>
    </row>
    <row r="354" spans="1:6" ht="14">
      <c r="A354" s="28"/>
      <c r="B354" s="28"/>
      <c r="C354" s="138" t="s">
        <v>2</v>
      </c>
      <c r="D354" s="14">
        <f>D355+D358</f>
        <v>507281</v>
      </c>
      <c r="E354" s="14">
        <f>E355+E358</f>
        <v>-9487</v>
      </c>
      <c r="F354" s="14">
        <f>F355+F358</f>
        <v>497794</v>
      </c>
    </row>
    <row r="355" spans="1:6" ht="13">
      <c r="A355" s="74"/>
      <c r="B355" s="74"/>
      <c r="C355" s="123" t="s">
        <v>5</v>
      </c>
      <c r="D355" s="51">
        <v>12359</v>
      </c>
      <c r="E355" s="51">
        <v>-7128</v>
      </c>
      <c r="F355" s="11">
        <f t="shared" si="123" ref="F355:F358">D355+E355</f>
        <v>5231</v>
      </c>
    </row>
    <row r="356" spans="1:6" ht="13">
      <c r="A356" s="94"/>
      <c r="B356" s="94"/>
      <c r="C356" s="152" t="s">
        <v>116</v>
      </c>
      <c r="D356" s="51">
        <v>12359</v>
      </c>
      <c r="E356" s="51">
        <v>-8043</v>
      </c>
      <c r="F356" s="11">
        <f t="shared" si="123"/>
        <v>4316</v>
      </c>
    </row>
    <row r="357" spans="1:6" ht="13">
      <c r="A357" s="94"/>
      <c r="B357" s="94"/>
      <c r="C357" s="153" t="s">
        <v>119</v>
      </c>
      <c r="D357" s="51">
        <v>10000</v>
      </c>
      <c r="E357" s="51">
        <v>-6533</v>
      </c>
      <c r="F357" s="11">
        <f t="shared" si="123"/>
        <v>3467</v>
      </c>
    </row>
    <row r="358" spans="1:6" ht="13">
      <c r="A358" s="94"/>
      <c r="B358" s="94"/>
      <c r="C358" s="160" t="s">
        <v>85</v>
      </c>
      <c r="D358" s="51">
        <v>494922</v>
      </c>
      <c r="E358" s="51">
        <v>-2359</v>
      </c>
      <c r="F358" s="11">
        <f t="shared" si="123"/>
        <v>492563</v>
      </c>
    </row>
    <row r="359" spans="1:6" s="59" customFormat="1" ht="10.5">
      <c r="A359" s="85"/>
      <c r="B359" s="85"/>
      <c r="C359" s="149"/>
      <c r="D359" s="60"/>
      <c r="E359" s="60"/>
      <c r="F359" s="60"/>
    </row>
    <row r="360" spans="1:6" s="59" customFormat="1" ht="10.5">
      <c r="A360" s="91"/>
      <c r="B360" s="91"/>
      <c r="C360" s="151"/>
      <c r="D360" s="60"/>
      <c r="E360" s="60"/>
      <c r="F360" s="60"/>
    </row>
    <row r="361" spans="1:6" s="59" customFormat="1" ht="10.5">
      <c r="A361" s="91"/>
      <c r="B361" s="91"/>
      <c r="C361" s="151"/>
      <c r="D361" s="60"/>
      <c r="E361" s="60"/>
      <c r="F361" s="60"/>
    </row>
    <row r="362" spans="1:6" s="59" customFormat="1" ht="10.5">
      <c r="A362" s="91"/>
      <c r="B362" s="91"/>
      <c r="C362" s="151"/>
      <c r="D362" s="60"/>
      <c r="E362" s="60"/>
      <c r="F362" s="60"/>
    </row>
    <row r="363" spans="1:6" s="59" customFormat="1" ht="10.5">
      <c r="A363" s="91"/>
      <c r="B363" s="91"/>
      <c r="C363" s="151"/>
      <c r="D363" s="60"/>
      <c r="E363" s="60"/>
      <c r="F363" s="60"/>
    </row>
    <row r="364" spans="1:6" s="59" customFormat="1" ht="10.5">
      <c r="A364" s="91"/>
      <c r="B364" s="91"/>
      <c r="C364" s="151"/>
      <c r="D364" s="60"/>
      <c r="E364" s="60"/>
      <c r="F364" s="60"/>
    </row>
    <row r="365" spans="1:6" s="59" customFormat="1" ht="10.5">
      <c r="A365" s="91"/>
      <c r="B365" s="91"/>
      <c r="C365" s="151"/>
      <c r="D365" s="60"/>
      <c r="E365" s="60"/>
      <c r="F365" s="60"/>
    </row>
    <row r="366" spans="1:6" ht="15">
      <c r="A366" s="4" t="s">
        <v>145</v>
      </c>
      <c r="B366" s="3" t="s">
        <v>90</v>
      </c>
      <c r="C366" s="150" t="s">
        <v>230</v>
      </c>
      <c r="D366" s="93"/>
      <c r="E366" s="93"/>
      <c r="F366" s="93"/>
    </row>
    <row r="367" spans="1:6" s="59" customFormat="1" ht="10.5">
      <c r="A367" s="76"/>
      <c r="B367" s="77"/>
      <c r="C367" s="158"/>
      <c r="D367" s="78"/>
      <c r="E367" s="78"/>
      <c r="F367" s="78"/>
    </row>
    <row r="368" spans="1:6" ht="14">
      <c r="A368" s="6"/>
      <c r="B368" s="6"/>
      <c r="C368" s="129" t="s">
        <v>61</v>
      </c>
      <c r="D368" s="43">
        <f>D369</f>
        <v>1648009</v>
      </c>
      <c r="E368" s="43">
        <f t="shared" si="124" ref="E368:F368">E369</f>
        <v>0</v>
      </c>
      <c r="F368" s="43">
        <f t="shared" si="124"/>
        <v>1648009</v>
      </c>
    </row>
    <row r="369" spans="3:6" ht="13">
      <c r="C369" s="163" t="s">
        <v>342</v>
      </c>
      <c r="D369" s="51">
        <v>1648009</v>
      </c>
      <c r="E369" s="51">
        <v>0</v>
      </c>
      <c r="F369" s="11">
        <f t="shared" si="125" ref="F369">D369+E369</f>
        <v>1648009</v>
      </c>
    </row>
    <row r="370" spans="1:6" ht="14">
      <c r="A370" s="6"/>
      <c r="B370" s="6"/>
      <c r="C370" s="129" t="s">
        <v>3</v>
      </c>
      <c r="D370" s="43">
        <f t="shared" si="126" ref="D370:F371">D371</f>
        <v>1648009</v>
      </c>
      <c r="E370" s="43">
        <f t="shared" si="126"/>
        <v>0</v>
      </c>
      <c r="F370" s="43">
        <f t="shared" si="126"/>
        <v>1648009</v>
      </c>
    </row>
    <row r="371" spans="1:6" ht="14">
      <c r="A371" s="19"/>
      <c r="B371" s="19"/>
      <c r="C371" s="138" t="s">
        <v>2</v>
      </c>
      <c r="D371" s="14">
        <f t="shared" si="126"/>
        <v>1648009</v>
      </c>
      <c r="E371" s="14">
        <f t="shared" si="126"/>
        <v>0</v>
      </c>
      <c r="F371" s="14">
        <f t="shared" si="126"/>
        <v>1648009</v>
      </c>
    </row>
    <row r="372" spans="3:6" ht="13">
      <c r="C372" s="123" t="s">
        <v>5</v>
      </c>
      <c r="D372" s="51">
        <v>1648009</v>
      </c>
      <c r="E372" s="51">
        <v>0</v>
      </c>
      <c r="F372" s="11">
        <f t="shared" si="127" ref="F372:F374">D372+E372</f>
        <v>1648009</v>
      </c>
    </row>
    <row r="373" spans="1:6" ht="13">
      <c r="A373" s="94"/>
      <c r="B373" s="94"/>
      <c r="C373" s="152" t="s">
        <v>116</v>
      </c>
      <c r="D373" s="51">
        <v>22359</v>
      </c>
      <c r="E373" s="51">
        <v>3212</v>
      </c>
      <c r="F373" s="11">
        <f t="shared" si="127"/>
        <v>25571</v>
      </c>
    </row>
    <row r="374" spans="1:6" ht="13">
      <c r="A374" s="94"/>
      <c r="B374" s="94"/>
      <c r="C374" s="153" t="s">
        <v>119</v>
      </c>
      <c r="D374" s="51">
        <v>20000</v>
      </c>
      <c r="E374" s="51">
        <v>3985</v>
      </c>
      <c r="F374" s="11">
        <f t="shared" si="127"/>
        <v>23985</v>
      </c>
    </row>
    <row r="375" spans="1:6" s="59" customFormat="1" ht="10.5">
      <c r="A375" s="85"/>
      <c r="B375" s="85"/>
      <c r="C375" s="149"/>
      <c r="D375" s="60"/>
      <c r="E375" s="60"/>
      <c r="F375" s="60"/>
    </row>
    <row r="376" spans="1:6" ht="15">
      <c r="A376" s="4" t="s">
        <v>146</v>
      </c>
      <c r="B376" s="3" t="s">
        <v>90</v>
      </c>
      <c r="C376" s="150" t="s">
        <v>86</v>
      </c>
      <c r="D376" s="93"/>
      <c r="E376" s="93"/>
      <c r="F376" s="93"/>
    </row>
    <row r="377" spans="1:6" s="59" customFormat="1" ht="10.5">
      <c r="A377" s="76"/>
      <c r="B377" s="77"/>
      <c r="C377" s="158"/>
      <c r="D377" s="78"/>
      <c r="E377" s="78"/>
      <c r="F377" s="78"/>
    </row>
    <row r="378" spans="1:6" ht="14">
      <c r="A378" s="6"/>
      <c r="B378" s="6"/>
      <c r="C378" s="129" t="s">
        <v>61</v>
      </c>
      <c r="D378" s="43">
        <f>D379</f>
        <v>605933</v>
      </c>
      <c r="E378" s="43">
        <f t="shared" si="128" ref="E378:F378">E379</f>
        <v>0</v>
      </c>
      <c r="F378" s="43">
        <f t="shared" si="128"/>
        <v>605933</v>
      </c>
    </row>
    <row r="379" spans="3:6" ht="13">
      <c r="C379" s="163" t="s">
        <v>342</v>
      </c>
      <c r="D379" s="51">
        <v>605933</v>
      </c>
      <c r="E379" s="51">
        <v>0</v>
      </c>
      <c r="F379" s="11">
        <f t="shared" si="129" ref="F379">D379+E379</f>
        <v>605933</v>
      </c>
    </row>
    <row r="380" spans="1:6" ht="14">
      <c r="A380" s="6"/>
      <c r="B380" s="6"/>
      <c r="C380" s="129" t="s">
        <v>3</v>
      </c>
      <c r="D380" s="43">
        <f>D381</f>
        <v>605933</v>
      </c>
      <c r="E380" s="43">
        <f t="shared" si="130" ref="E380:F380">E381</f>
        <v>0</v>
      </c>
      <c r="F380" s="43">
        <f t="shared" si="130"/>
        <v>605933</v>
      </c>
    </row>
    <row r="381" spans="1:6" ht="14">
      <c r="A381" s="19"/>
      <c r="B381" s="19"/>
      <c r="C381" s="138" t="s">
        <v>2</v>
      </c>
      <c r="D381" s="14">
        <f>D382+D385</f>
        <v>605933</v>
      </c>
      <c r="E381" s="14">
        <f>E382+E385</f>
        <v>0</v>
      </c>
      <c r="F381" s="14">
        <f>F382+F385</f>
        <v>605933</v>
      </c>
    </row>
    <row r="382" spans="1:6" ht="13">
      <c r="A382" s="74"/>
      <c r="B382" s="74"/>
      <c r="C382" s="123" t="s">
        <v>5</v>
      </c>
      <c r="D382" s="51">
        <v>0</v>
      </c>
      <c r="E382" s="51">
        <v>5249</v>
      </c>
      <c r="F382" s="11">
        <f t="shared" si="131" ref="F382:F385">D382+E382</f>
        <v>5249</v>
      </c>
    </row>
    <row r="383" spans="1:6" ht="13">
      <c r="A383" s="94"/>
      <c r="B383" s="94"/>
      <c r="C383" s="152" t="s">
        <v>116</v>
      </c>
      <c r="D383" s="51">
        <v>0</v>
      </c>
      <c r="E383" s="51">
        <v>2472</v>
      </c>
      <c r="F383" s="11">
        <f t="shared" si="131"/>
        <v>2472</v>
      </c>
    </row>
    <row r="384" spans="1:6" ht="13">
      <c r="A384" s="94"/>
      <c r="B384" s="94"/>
      <c r="C384" s="153" t="s">
        <v>119</v>
      </c>
      <c r="D384" s="51">
        <v>0</v>
      </c>
      <c r="E384" s="51">
        <v>2000</v>
      </c>
      <c r="F384" s="11">
        <f t="shared" si="131"/>
        <v>2000</v>
      </c>
    </row>
    <row r="385" spans="3:6" ht="13">
      <c r="C385" s="160" t="s">
        <v>85</v>
      </c>
      <c r="D385" s="51">
        <v>605933</v>
      </c>
      <c r="E385" s="51">
        <v>-5249</v>
      </c>
      <c r="F385" s="11">
        <f t="shared" si="131"/>
        <v>600684</v>
      </c>
    </row>
    <row r="386" spans="1:6" s="59" customFormat="1" ht="10.5">
      <c r="A386" s="85"/>
      <c r="B386" s="85"/>
      <c r="C386" s="149"/>
      <c r="D386" s="60"/>
      <c r="E386" s="60"/>
      <c r="F386" s="60"/>
    </row>
    <row r="387" spans="1:6" ht="15">
      <c r="A387" s="4" t="s">
        <v>147</v>
      </c>
      <c r="B387" s="3" t="s">
        <v>95</v>
      </c>
      <c r="C387" s="150" t="s">
        <v>360</v>
      </c>
      <c r="D387" s="93"/>
      <c r="E387" s="93"/>
      <c r="F387" s="93"/>
    </row>
    <row r="388" spans="1:6" ht="15">
      <c r="A388" s="80"/>
      <c r="B388" s="3"/>
      <c r="C388" s="150" t="s">
        <v>361</v>
      </c>
      <c r="D388" s="93"/>
      <c r="E388" s="93"/>
      <c r="F388" s="93"/>
    </row>
    <row r="389" spans="1:6" ht="15">
      <c r="A389" s="80"/>
      <c r="B389" s="3"/>
      <c r="C389" s="150" t="s">
        <v>363</v>
      </c>
      <c r="D389" s="93"/>
      <c r="E389" s="93"/>
      <c r="F389" s="93"/>
    </row>
    <row r="390" spans="1:6" ht="15">
      <c r="A390" s="80"/>
      <c r="B390" s="3"/>
      <c r="C390" s="150" t="s">
        <v>362</v>
      </c>
      <c r="D390" s="93"/>
      <c r="E390" s="93"/>
      <c r="F390" s="93"/>
    </row>
    <row r="391" spans="1:6" s="59" customFormat="1" ht="10.5">
      <c r="A391" s="81"/>
      <c r="B391" s="77"/>
      <c r="C391" s="158"/>
      <c r="D391" s="78"/>
      <c r="E391" s="78"/>
      <c r="F391" s="78"/>
    </row>
    <row r="392" spans="1:6" ht="14">
      <c r="A392" s="69"/>
      <c r="B392" s="69"/>
      <c r="C392" s="129" t="s">
        <v>61</v>
      </c>
      <c r="D392" s="43">
        <f>D394+D393</f>
        <v>4143771</v>
      </c>
      <c r="E392" s="43">
        <f t="shared" si="132" ref="E392:F392">E394+E393</f>
        <v>1036872</v>
      </c>
      <c r="F392" s="43">
        <f t="shared" si="132"/>
        <v>5180643</v>
      </c>
    </row>
    <row r="393" spans="3:6" ht="13">
      <c r="C393" s="163" t="s">
        <v>342</v>
      </c>
      <c r="D393" s="51">
        <v>350275</v>
      </c>
      <c r="E393" s="51">
        <v>0</v>
      </c>
      <c r="F393" s="11">
        <f t="shared" si="133" ref="F393:F394">D393+E393</f>
        <v>350275</v>
      </c>
    </row>
    <row r="394" spans="1:6" ht="13">
      <c r="A394" s="74"/>
      <c r="B394" s="74"/>
      <c r="C394" s="155" t="s">
        <v>173</v>
      </c>
      <c r="D394" s="51">
        <v>3793496</v>
      </c>
      <c r="E394" s="51">
        <v>1036872</v>
      </c>
      <c r="F394" s="11">
        <f t="shared" si="133"/>
        <v>4830368</v>
      </c>
    </row>
    <row r="395" spans="1:6" ht="14">
      <c r="A395" s="69"/>
      <c r="B395" s="69"/>
      <c r="C395" s="129" t="s">
        <v>3</v>
      </c>
      <c r="D395" s="43">
        <f t="shared" si="134" ref="D395:F396">D396</f>
        <v>4143771</v>
      </c>
      <c r="E395" s="43">
        <f t="shared" si="134"/>
        <v>1036872</v>
      </c>
      <c r="F395" s="43">
        <f t="shared" si="134"/>
        <v>5180643</v>
      </c>
    </row>
    <row r="396" spans="1:6" ht="14">
      <c r="A396" s="28"/>
      <c r="B396" s="28"/>
      <c r="C396" s="138" t="s">
        <v>2</v>
      </c>
      <c r="D396" s="14">
        <f t="shared" si="134"/>
        <v>4143771</v>
      </c>
      <c r="E396" s="14">
        <f t="shared" si="134"/>
        <v>1036872</v>
      </c>
      <c r="F396" s="14">
        <f t="shared" si="134"/>
        <v>5180643</v>
      </c>
    </row>
    <row r="397" spans="1:6" ht="13">
      <c r="A397" s="74"/>
      <c r="B397" s="74"/>
      <c r="C397" s="123" t="s">
        <v>5</v>
      </c>
      <c r="D397" s="51">
        <v>4143771</v>
      </c>
      <c r="E397" s="51">
        <v>1036872</v>
      </c>
      <c r="F397" s="11">
        <f t="shared" si="135" ref="F397:F402">D397+E397</f>
        <v>5180643</v>
      </c>
    </row>
    <row r="398" spans="1:6" ht="13">
      <c r="A398" s="74"/>
      <c r="B398" s="74"/>
      <c r="C398" s="152" t="s">
        <v>116</v>
      </c>
      <c r="D398" s="51">
        <v>4143771</v>
      </c>
      <c r="E398" s="51">
        <v>1036872</v>
      </c>
      <c r="F398" s="11">
        <f t="shared" si="135"/>
        <v>5180643</v>
      </c>
    </row>
    <row r="399" spans="1:6" s="55" customFormat="1" ht="11.5">
      <c r="A399" s="95"/>
      <c r="B399" s="95"/>
      <c r="C399" s="156" t="s">
        <v>172</v>
      </c>
      <c r="D399" s="54">
        <v>3793496</v>
      </c>
      <c r="E399" s="54">
        <v>1036872</v>
      </c>
      <c r="F399" s="54">
        <f t="shared" si="135"/>
        <v>4830368</v>
      </c>
    </row>
    <row r="400" spans="1:6" ht="13">
      <c r="A400" s="74"/>
      <c r="B400" s="74"/>
      <c r="C400" s="152" t="s">
        <v>119</v>
      </c>
      <c r="D400" s="51">
        <v>3352820</v>
      </c>
      <c r="E400" s="51">
        <v>808961</v>
      </c>
      <c r="F400" s="11">
        <f t="shared" si="135"/>
        <v>4161781</v>
      </c>
    </row>
    <row r="401" spans="1:6" ht="13">
      <c r="A401" s="95"/>
      <c r="B401" s="95"/>
      <c r="C401" s="157" t="s">
        <v>244</v>
      </c>
      <c r="D401" s="54">
        <v>3069420</v>
      </c>
      <c r="E401" s="54">
        <v>838961</v>
      </c>
      <c r="F401" s="54">
        <f t="shared" si="135"/>
        <v>3908381</v>
      </c>
    </row>
    <row r="402" spans="1:6" ht="13">
      <c r="A402" s="100"/>
      <c r="B402" s="96"/>
      <c r="C402" s="157" t="s">
        <v>149</v>
      </c>
      <c r="D402" s="54">
        <v>283400</v>
      </c>
      <c r="E402" s="54">
        <v>0</v>
      </c>
      <c r="F402" s="54">
        <f t="shared" si="135"/>
        <v>283400</v>
      </c>
    </row>
    <row r="403" spans="1:6" s="59" customFormat="1" ht="10.5">
      <c r="A403" s="109"/>
      <c r="B403" s="110"/>
      <c r="C403" s="165"/>
      <c r="D403" s="111"/>
      <c r="E403" s="111"/>
      <c r="F403" s="111"/>
    </row>
    <row r="404" spans="1:6" ht="15">
      <c r="A404" s="4" t="s">
        <v>158</v>
      </c>
      <c r="B404" s="3" t="s">
        <v>95</v>
      </c>
      <c r="C404" s="150" t="s">
        <v>401</v>
      </c>
      <c r="D404" s="93"/>
      <c r="E404" s="93"/>
      <c r="F404" s="93"/>
    </row>
    <row r="405" spans="1:6" ht="15">
      <c r="A405" s="4"/>
      <c r="B405" s="3"/>
      <c r="C405" s="150" t="s">
        <v>402</v>
      </c>
      <c r="D405" s="93"/>
      <c r="E405" s="93"/>
      <c r="F405" s="93"/>
    </row>
    <row r="406" spans="2:6" s="59" customFormat="1" ht="10.5">
      <c r="B406" s="82"/>
      <c r="C406" s="149"/>
      <c r="D406" s="60"/>
      <c r="E406" s="60"/>
      <c r="F406" s="60"/>
    </row>
    <row r="407" spans="1:6" ht="14">
      <c r="A407" s="6"/>
      <c r="B407" s="6"/>
      <c r="C407" s="129" t="s">
        <v>61</v>
      </c>
      <c r="D407" s="43">
        <f>D408</f>
        <v>872525</v>
      </c>
      <c r="E407" s="43">
        <f t="shared" si="136" ref="E407:F407">E408</f>
        <v>0</v>
      </c>
      <c r="F407" s="43">
        <f t="shared" si="136"/>
        <v>872525</v>
      </c>
    </row>
    <row r="408" spans="3:6" ht="13">
      <c r="C408" s="163" t="s">
        <v>342</v>
      </c>
      <c r="D408" s="51">
        <v>872525</v>
      </c>
      <c r="F408" s="11">
        <f t="shared" si="137" ref="F408">D408+E408</f>
        <v>872525</v>
      </c>
    </row>
    <row r="409" spans="1:6" ht="14">
      <c r="A409" s="6"/>
      <c r="B409" s="6"/>
      <c r="C409" s="129" t="s">
        <v>3</v>
      </c>
      <c r="D409" s="43">
        <f t="shared" si="138" ref="D409:F410">D410</f>
        <v>872525</v>
      </c>
      <c r="E409" s="43">
        <f t="shared" si="138"/>
        <v>0</v>
      </c>
      <c r="F409" s="43">
        <f t="shared" si="138"/>
        <v>872525</v>
      </c>
    </row>
    <row r="410" spans="1:6" ht="14">
      <c r="A410" s="19"/>
      <c r="B410" s="19"/>
      <c r="C410" s="138" t="s">
        <v>2</v>
      </c>
      <c r="D410" s="14">
        <f t="shared" si="138"/>
        <v>872525</v>
      </c>
      <c r="E410" s="14">
        <f t="shared" si="138"/>
        <v>0</v>
      </c>
      <c r="F410" s="14">
        <f t="shared" si="138"/>
        <v>872525</v>
      </c>
    </row>
    <row r="411" spans="3:6" ht="13">
      <c r="C411" s="123" t="s">
        <v>5</v>
      </c>
      <c r="D411" s="51">
        <v>872525</v>
      </c>
      <c r="F411" s="11">
        <f t="shared" si="139" ref="F411:F412">D411+E411</f>
        <v>872525</v>
      </c>
    </row>
    <row r="412" spans="1:6" ht="13">
      <c r="A412" s="74"/>
      <c r="B412" s="74"/>
      <c r="C412" s="152" t="s">
        <v>116</v>
      </c>
      <c r="D412" s="51">
        <v>872525</v>
      </c>
      <c r="F412" s="11">
        <f t="shared" si="139"/>
        <v>872525</v>
      </c>
    </row>
    <row r="413" spans="1:6" s="52" customFormat="1" ht="13">
      <c r="A413" s="94"/>
      <c r="B413" s="94"/>
      <c r="C413" s="161"/>
      <c r="D413" s="51"/>
      <c r="E413" s="51"/>
      <c r="F413" s="51"/>
    </row>
    <row r="414" spans="1:6" s="52" customFormat="1" ht="13">
      <c r="A414" s="94"/>
      <c r="B414" s="94"/>
      <c r="C414" s="166"/>
      <c r="D414" s="112"/>
      <c r="E414" s="112"/>
      <c r="F414" s="112"/>
    </row>
    <row r="415" spans="1:6" s="52" customFormat="1" ht="13">
      <c r="A415" s="94"/>
      <c r="B415" s="94"/>
      <c r="C415" s="166"/>
      <c r="D415" s="112"/>
      <c r="E415" s="112"/>
      <c r="F415" s="112"/>
    </row>
    <row r="416" spans="3:6" s="21" customFormat="1" ht="17.5">
      <c r="C416" s="168" t="s">
        <v>319</v>
      </c>
      <c r="D416" s="5"/>
      <c r="E416" s="5"/>
      <c r="F416" s="5"/>
    </row>
    <row r="417" spans="3:6" s="21" customFormat="1" ht="17.5">
      <c r="C417" s="168" t="s">
        <v>320</v>
      </c>
      <c r="D417" s="93"/>
      <c r="E417" s="93"/>
      <c r="F417" s="93"/>
    </row>
    <row r="418" spans="3:6" s="17" customFormat="1" ht="10.5">
      <c r="C418" s="151"/>
      <c r="D418" s="18"/>
      <c r="E418" s="18"/>
      <c r="F418" s="18"/>
    </row>
    <row r="419" spans="3:6" s="4" customFormat="1" ht="15">
      <c r="C419" s="150" t="s">
        <v>61</v>
      </c>
      <c r="D419" s="5">
        <f>SUM(D420:D423)</f>
        <v>151835343</v>
      </c>
      <c r="E419" s="5">
        <f t="shared" si="140" ref="E419:F419">SUM(E420:E423)</f>
        <v>589146</v>
      </c>
      <c r="F419" s="5">
        <f t="shared" si="140"/>
        <v>152424489</v>
      </c>
    </row>
    <row r="420" spans="3:6" ht="13">
      <c r="C420" s="163" t="s">
        <v>342</v>
      </c>
      <c r="D420" s="11">
        <f>D441+D457+D467+D494+D513+D524+D541+D552+D569+D586+D614+D635+D645+D604+D478+D626</f>
        <v>109978651</v>
      </c>
      <c r="E420" s="11">
        <f>E441+E457+E467+E494+E513+E524+E541+E552+E569+E586+E614+E635+E645+E604+E478+E626</f>
        <v>343906</v>
      </c>
      <c r="F420" s="11">
        <f>F441+F457+F467+F494+F513+F524+F541+F552+F569+F586+F614+F635+F645+F604+F478+F626</f>
        <v>110322557</v>
      </c>
    </row>
    <row r="421" spans="3:6" s="52" customFormat="1" ht="13">
      <c r="C421" s="155" t="s">
        <v>173</v>
      </c>
      <c r="D421" s="51">
        <f>D525+D553+D587+D479+D458+D468+D495+D514+D542+D636+D570+D646</f>
        <v>39176487</v>
      </c>
      <c r="E421" s="51">
        <f>E525+E553+E587+E479+E458+E468+E495+E514+E542+E636+E570+E646</f>
        <v>-50445</v>
      </c>
      <c r="F421" s="51">
        <f>F525+F553+F587+F479+F458+F468+F495+F514+F542+F636+F570+F646</f>
        <v>39126042</v>
      </c>
    </row>
    <row r="422" spans="3:6" ht="13">
      <c r="C422" s="123" t="s">
        <v>117</v>
      </c>
      <c r="D422" s="11">
        <f>D526+D554+D588+D442+D496+D571+D615</f>
        <v>2663607</v>
      </c>
      <c r="E422" s="11">
        <f>E526+E554+E588+E442+E496+E571+E615</f>
        <v>290199</v>
      </c>
      <c r="F422" s="11">
        <f>F526+F554+F588+F442+F496+F571+F615</f>
        <v>2953806</v>
      </c>
    </row>
    <row r="423" spans="3:6" ht="13">
      <c r="C423" s="123" t="s">
        <v>195</v>
      </c>
      <c r="D423" s="11">
        <f>D497</f>
        <v>16598</v>
      </c>
      <c r="E423" s="11">
        <f t="shared" si="141" ref="E423:F423">E497</f>
        <v>5486</v>
      </c>
      <c r="F423" s="11">
        <f t="shared" si="141"/>
        <v>22084</v>
      </c>
    </row>
    <row r="424" spans="3:6" s="4" customFormat="1" ht="15">
      <c r="C424" s="150" t="s">
        <v>3</v>
      </c>
      <c r="D424" s="5">
        <f>D425+D434</f>
        <v>151835343</v>
      </c>
      <c r="E424" s="5">
        <f t="shared" si="142" ref="E424:F424">E425+E434</f>
        <v>589146</v>
      </c>
      <c r="F424" s="5">
        <f t="shared" si="142"/>
        <v>152424489</v>
      </c>
    </row>
    <row r="425" spans="3:6" s="19" customFormat="1" ht="14">
      <c r="C425" s="138" t="s">
        <v>2</v>
      </c>
      <c r="D425" s="42">
        <f>D426+D432+D431+D433</f>
        <v>151246218</v>
      </c>
      <c r="E425" s="42">
        <f t="shared" si="143" ref="E425:F425">E426+E432+E431+E433</f>
        <v>404199</v>
      </c>
      <c r="F425" s="42">
        <f t="shared" si="143"/>
        <v>151650417</v>
      </c>
    </row>
    <row r="426" spans="3:6" ht="13">
      <c r="C426" s="123" t="s">
        <v>5</v>
      </c>
      <c r="D426" s="11">
        <f>D445+D500+D529+D557+D591+D618+D607+D482+D574</f>
        <v>49839741</v>
      </c>
      <c r="E426" s="51">
        <f>E445+E500+E529+E557+E591+E618+E607+E482+E574</f>
        <v>-1107305</v>
      </c>
      <c r="F426" s="51">
        <f>F445+F500+F529+F557+F591+F618+F607+F482+F574</f>
        <v>48732436</v>
      </c>
    </row>
    <row r="427" spans="3:6" ht="13">
      <c r="C427" s="152" t="s">
        <v>116</v>
      </c>
      <c r="D427" s="11">
        <f>D446+D501+D530+D558+D592+D483</f>
        <v>38707787</v>
      </c>
      <c r="E427" s="11">
        <f>E446+E501+E530+E558+E592+E483</f>
        <v>-1142919</v>
      </c>
      <c r="F427" s="11">
        <f>F446+F501+F530+F558+F592+F483</f>
        <v>37564868</v>
      </c>
    </row>
    <row r="428" spans="3:6" s="55" customFormat="1" ht="11.5">
      <c r="C428" s="156" t="s">
        <v>172</v>
      </c>
      <c r="D428" s="54">
        <f>D484+D502+D531+D559+D593</f>
        <v>16771600</v>
      </c>
      <c r="E428" s="54">
        <f>E484+E502+E531+E559+E593</f>
        <v>-1183640</v>
      </c>
      <c r="F428" s="54">
        <f>F484+F502+F531+F559+F593</f>
        <v>15587960</v>
      </c>
    </row>
    <row r="429" spans="3:6" ht="13">
      <c r="C429" s="152" t="s">
        <v>119</v>
      </c>
      <c r="D429" s="11">
        <f>D447+D503+D532+D560+D594+D485</f>
        <v>30521978</v>
      </c>
      <c r="E429" s="11">
        <f>E447+E503+E532+E560+E594+E485</f>
        <v>-1095360</v>
      </c>
      <c r="F429" s="11">
        <f>F447+F503+F532+F560+F594+F485</f>
        <v>29426618</v>
      </c>
    </row>
    <row r="430" spans="3:6" s="55" customFormat="1" ht="11.5">
      <c r="C430" s="157" t="s">
        <v>243</v>
      </c>
      <c r="D430" s="126">
        <f>D486+D504+D533+D561+D595</f>
        <v>13550179</v>
      </c>
      <c r="E430" s="126">
        <f>E486+E504+E533+E561+E595</f>
        <v>-951332</v>
      </c>
      <c r="F430" s="126">
        <f>F486+F504+F533+F561+F595</f>
        <v>12598847</v>
      </c>
    </row>
    <row r="431" spans="3:6" ht="13">
      <c r="C431" s="123" t="s">
        <v>85</v>
      </c>
      <c r="D431" s="11">
        <f>D471+D448+D629</f>
        <v>1142941</v>
      </c>
      <c r="E431" s="11">
        <f>E471+E448+E629</f>
        <v>-105165</v>
      </c>
      <c r="F431" s="11">
        <f>F471+F448+F629</f>
        <v>1037776</v>
      </c>
    </row>
    <row r="432" spans="3:6" ht="13">
      <c r="C432" s="123" t="s">
        <v>88</v>
      </c>
      <c r="D432" s="11">
        <f>D461+D472+D517+D545+D575+D596+D639+D649+D608+D450</f>
        <v>100259905</v>
      </c>
      <c r="E432" s="51">
        <f>E461+E472+E517+E545+E575+E596+E639+E649+E608+E450</f>
        <v>1616669</v>
      </c>
      <c r="F432" s="51">
        <f>F461+F472+F517+F545+F575+F596+F639+F649+F608+F450</f>
        <v>101876574</v>
      </c>
    </row>
    <row r="433" spans="3:6" ht="13">
      <c r="C433" s="123" t="s">
        <v>196</v>
      </c>
      <c r="D433" s="125">
        <f>D449</f>
        <v>3631</v>
      </c>
      <c r="E433" s="125">
        <f t="shared" si="144" ref="E433:F433">E449</f>
        <v>0</v>
      </c>
      <c r="F433" s="125">
        <f t="shared" si="144"/>
        <v>3631</v>
      </c>
    </row>
    <row r="434" spans="3:6" ht="14">
      <c r="C434" s="138" t="s">
        <v>84</v>
      </c>
      <c r="D434" s="42">
        <f>D562+D534+D619+D487+D505+D451+D597</f>
        <v>589125</v>
      </c>
      <c r="E434" s="42">
        <f>E562+E534+E619+E487+E505+E451+E597</f>
        <v>184947</v>
      </c>
      <c r="F434" s="42">
        <f>F562+F534+F619+F487+F505+F451+F597</f>
        <v>774072</v>
      </c>
    </row>
    <row r="435" spans="3:6" s="17" customFormat="1" ht="10.5">
      <c r="C435" s="151"/>
      <c r="D435" s="18"/>
      <c r="E435" s="18"/>
      <c r="F435" s="18"/>
    </row>
    <row r="436" spans="3:6" s="17" customFormat="1" ht="10.5">
      <c r="C436" s="151"/>
      <c r="D436" s="18"/>
      <c r="E436" s="18"/>
      <c r="F436" s="18"/>
    </row>
    <row r="437" spans="1:6" s="4" customFormat="1" ht="15">
      <c r="A437" s="4" t="s">
        <v>38</v>
      </c>
      <c r="B437" s="3" t="s">
        <v>100</v>
      </c>
      <c r="C437" s="150" t="s">
        <v>344</v>
      </c>
      <c r="D437" s="5"/>
      <c r="E437" s="5"/>
      <c r="F437" s="5"/>
    </row>
    <row r="438" spans="2:6" s="89" customFormat="1" ht="15">
      <c r="B438" s="106"/>
      <c r="C438" s="164" t="s">
        <v>320</v>
      </c>
      <c r="D438" s="93"/>
      <c r="E438" s="93"/>
      <c r="F438" s="93"/>
    </row>
    <row r="439" spans="2:6" s="52" customFormat="1" ht="13">
      <c r="B439" s="113"/>
      <c r="C439" s="163"/>
      <c r="D439" s="51"/>
      <c r="E439" s="51"/>
      <c r="F439" s="51"/>
    </row>
    <row r="440" spans="3:6" s="6" customFormat="1" ht="14">
      <c r="C440" s="129" t="s">
        <v>61</v>
      </c>
      <c r="D440" s="8">
        <f>SUM(D441:D442)</f>
        <v>2725769</v>
      </c>
      <c r="E440" s="8">
        <f t="shared" si="145" ref="E440:F440">SUM(E441:E442)</f>
        <v>-102282</v>
      </c>
      <c r="F440" s="8">
        <f t="shared" si="145"/>
        <v>2623487</v>
      </c>
    </row>
    <row r="441" spans="3:6" ht="13">
      <c r="C441" s="163" t="s">
        <v>342</v>
      </c>
      <c r="D441" s="11">
        <v>2725462</v>
      </c>
      <c r="E441" s="11">
        <v>-102400</v>
      </c>
      <c r="F441" s="11">
        <f t="shared" si="146" ref="F441:F442">D441+E441</f>
        <v>2623062</v>
      </c>
    </row>
    <row r="442" spans="3:6" ht="13">
      <c r="C442" s="123" t="s">
        <v>117</v>
      </c>
      <c r="D442" s="11">
        <v>307</v>
      </c>
      <c r="E442" s="11">
        <v>118</v>
      </c>
      <c r="F442" s="11">
        <f t="shared" si="146"/>
        <v>425</v>
      </c>
    </row>
    <row r="443" spans="3:6" s="6" customFormat="1" ht="14">
      <c r="C443" s="129" t="s">
        <v>3</v>
      </c>
      <c r="D443" s="8">
        <f>D444+D451</f>
        <v>2725769</v>
      </c>
      <c r="E443" s="8">
        <f t="shared" si="147" ref="E443:F443">E444+E451</f>
        <v>-102282</v>
      </c>
      <c r="F443" s="8">
        <f t="shared" si="147"/>
        <v>2623487</v>
      </c>
    </row>
    <row r="444" spans="3:6" s="19" customFormat="1" ht="14">
      <c r="C444" s="138" t="s">
        <v>2</v>
      </c>
      <c r="D444" s="42">
        <f>D445+D449+D448+D450</f>
        <v>2679611</v>
      </c>
      <c r="E444" s="42">
        <f t="shared" si="148" ref="E444:F444">E445+E449+E448+E450</f>
        <v>-118582</v>
      </c>
      <c r="F444" s="42">
        <f t="shared" si="148"/>
        <v>2561029</v>
      </c>
    </row>
    <row r="445" spans="3:6" ht="13">
      <c r="C445" s="123" t="s">
        <v>5</v>
      </c>
      <c r="D445" s="11">
        <v>2674883</v>
      </c>
      <c r="E445" s="11">
        <v>-137582</v>
      </c>
      <c r="F445" s="11">
        <f t="shared" si="149" ref="F445:F451">D445+E445</f>
        <v>2537301</v>
      </c>
    </row>
    <row r="446" spans="3:6" ht="13">
      <c r="C446" s="152" t="s">
        <v>116</v>
      </c>
      <c r="D446" s="11">
        <v>2187641</v>
      </c>
      <c r="E446" s="11">
        <v>-121400</v>
      </c>
      <c r="F446" s="11">
        <f t="shared" si="149"/>
        <v>2066241</v>
      </c>
    </row>
    <row r="447" spans="3:6" ht="13">
      <c r="C447" s="153" t="s">
        <v>119</v>
      </c>
      <c r="D447" s="11">
        <v>1582364</v>
      </c>
      <c r="E447" s="11">
        <v>0</v>
      </c>
      <c r="F447" s="11">
        <f t="shared" si="149"/>
        <v>1582364</v>
      </c>
    </row>
    <row r="448" spans="3:6" ht="13">
      <c r="C448" s="123" t="s">
        <v>85</v>
      </c>
      <c r="D448" s="11">
        <v>1097</v>
      </c>
      <c r="E448" s="11">
        <v>0</v>
      </c>
      <c r="F448" s="11">
        <f t="shared" si="149"/>
        <v>1097</v>
      </c>
    </row>
    <row r="449" spans="3:6" ht="13">
      <c r="C449" s="123" t="s">
        <v>196</v>
      </c>
      <c r="D449" s="51">
        <v>3631</v>
      </c>
      <c r="E449" s="51">
        <v>0</v>
      </c>
      <c r="F449" s="11">
        <f t="shared" si="149"/>
        <v>3631</v>
      </c>
    </row>
    <row r="450" spans="3:6" s="52" customFormat="1" ht="13">
      <c r="C450" s="163" t="s">
        <v>88</v>
      </c>
      <c r="D450" s="51">
        <v>0</v>
      </c>
      <c r="E450" s="51">
        <v>19000</v>
      </c>
      <c r="F450" s="51">
        <f t="shared" si="149"/>
        <v>19000</v>
      </c>
    </row>
    <row r="451" spans="2:6" ht="14">
      <c r="B451" s="74"/>
      <c r="C451" s="138" t="s">
        <v>84</v>
      </c>
      <c r="D451" s="139">
        <v>46158</v>
      </c>
      <c r="E451" s="42">
        <v>16300</v>
      </c>
      <c r="F451" s="42">
        <f t="shared" si="149"/>
        <v>62458</v>
      </c>
    </row>
    <row r="452" spans="3:6" s="17" customFormat="1" ht="10.5">
      <c r="C452" s="151"/>
      <c r="D452" s="18"/>
      <c r="E452" s="18"/>
      <c r="F452" s="18"/>
    </row>
    <row r="453" spans="3:6" s="17" customFormat="1" ht="10.5">
      <c r="C453" s="151"/>
      <c r="D453" s="18"/>
      <c r="E453" s="18"/>
      <c r="F453" s="18"/>
    </row>
    <row r="454" spans="1:6" s="4" customFormat="1" ht="15">
      <c r="A454" s="4" t="s">
        <v>39</v>
      </c>
      <c r="B454" s="3" t="s">
        <v>161</v>
      </c>
      <c r="C454" s="150" t="s">
        <v>231</v>
      </c>
      <c r="D454" s="5"/>
      <c r="E454" s="5"/>
      <c r="F454" s="5"/>
    </row>
    <row r="455" spans="2:6" s="52" customFormat="1" ht="13">
      <c r="B455" s="99" t="s">
        <v>177</v>
      </c>
      <c r="C455" s="163"/>
      <c r="D455" s="51"/>
      <c r="E455" s="51"/>
      <c r="F455" s="51"/>
    </row>
    <row r="456" spans="3:6" s="6" customFormat="1" ht="14">
      <c r="C456" s="129" t="s">
        <v>61</v>
      </c>
      <c r="D456" s="8">
        <f>SUM(D457:D458)</f>
        <v>34835504</v>
      </c>
      <c r="E456" s="8">
        <f t="shared" si="150" ref="E456:F456">SUM(E457:E458)</f>
        <v>692176</v>
      </c>
      <c r="F456" s="8">
        <f t="shared" si="150"/>
        <v>35527680</v>
      </c>
    </row>
    <row r="457" spans="3:6" ht="13">
      <c r="C457" s="163" t="s">
        <v>342</v>
      </c>
      <c r="D457" s="11">
        <v>15922357</v>
      </c>
      <c r="E457" s="11">
        <v>0</v>
      </c>
      <c r="F457" s="11">
        <f t="shared" si="151" ref="F457:F458">D457+E457</f>
        <v>15922357</v>
      </c>
    </row>
    <row r="458" spans="3:6" ht="13">
      <c r="C458" s="123" t="s">
        <v>173</v>
      </c>
      <c r="D458" s="11">
        <v>18913147</v>
      </c>
      <c r="E458" s="11">
        <v>692176</v>
      </c>
      <c r="F458" s="11">
        <f t="shared" si="151"/>
        <v>19605323</v>
      </c>
    </row>
    <row r="459" spans="3:6" s="6" customFormat="1" ht="14">
      <c r="C459" s="129" t="s">
        <v>3</v>
      </c>
      <c r="D459" s="8">
        <f t="shared" si="152" ref="D459:F460">D460</f>
        <v>34835504</v>
      </c>
      <c r="E459" s="8">
        <f t="shared" si="152"/>
        <v>692176</v>
      </c>
      <c r="F459" s="8">
        <f t="shared" si="152"/>
        <v>35527680</v>
      </c>
    </row>
    <row r="460" spans="3:6" s="19" customFormat="1" ht="14">
      <c r="C460" s="138" t="s">
        <v>2</v>
      </c>
      <c r="D460" s="42">
        <f t="shared" si="152"/>
        <v>34835504</v>
      </c>
      <c r="E460" s="42">
        <f t="shared" si="152"/>
        <v>692176</v>
      </c>
      <c r="F460" s="42">
        <f t="shared" si="152"/>
        <v>35527680</v>
      </c>
    </row>
    <row r="461" spans="3:6" ht="13">
      <c r="C461" s="123" t="s">
        <v>88</v>
      </c>
      <c r="D461" s="11">
        <v>34835504</v>
      </c>
      <c r="E461" s="11">
        <v>692176</v>
      </c>
      <c r="F461" s="11">
        <f t="shared" si="153" ref="F461">D461+E461</f>
        <v>35527680</v>
      </c>
    </row>
    <row r="462" spans="3:6" s="17" customFormat="1" ht="10.5">
      <c r="C462" s="151"/>
      <c r="D462" s="18"/>
      <c r="E462" s="18"/>
      <c r="F462" s="18"/>
    </row>
    <row r="463" spans="3:6" s="17" customFormat="1" ht="10.5">
      <c r="C463" s="151"/>
      <c r="D463" s="18"/>
      <c r="E463" s="18"/>
      <c r="F463" s="18"/>
    </row>
    <row r="464" spans="1:6" s="4" customFormat="1" ht="15">
      <c r="A464" s="4" t="s">
        <v>51</v>
      </c>
      <c r="B464" s="3" t="s">
        <v>161</v>
      </c>
      <c r="C464" s="150" t="s">
        <v>358</v>
      </c>
      <c r="D464" s="5"/>
      <c r="E464" s="5"/>
      <c r="F464" s="5"/>
    </row>
    <row r="465" spans="2:6" s="76" customFormat="1" ht="15">
      <c r="B465" s="99" t="s">
        <v>177</v>
      </c>
      <c r="C465" s="190" t="s">
        <v>359</v>
      </c>
      <c r="D465" s="78"/>
      <c r="E465" s="78"/>
      <c r="F465" s="78"/>
    </row>
    <row r="466" spans="3:6" s="6" customFormat="1" ht="14">
      <c r="C466" s="129" t="s">
        <v>61</v>
      </c>
      <c r="D466" s="8">
        <f>SUM(D467:D468)</f>
        <v>48384160</v>
      </c>
      <c r="E466" s="8">
        <f t="shared" si="154" ref="E466:F466">SUM(E467:E468)</f>
        <v>818065</v>
      </c>
      <c r="F466" s="8">
        <f t="shared" si="154"/>
        <v>49202225</v>
      </c>
    </row>
    <row r="467" spans="3:6" ht="13">
      <c r="C467" s="163" t="s">
        <v>342</v>
      </c>
      <c r="D467" s="11">
        <v>47526047</v>
      </c>
      <c r="E467" s="11">
        <v>602283</v>
      </c>
      <c r="F467" s="11">
        <f t="shared" si="155" ref="F467:F468">D467+E467</f>
        <v>48128330</v>
      </c>
    </row>
    <row r="468" spans="3:6" ht="13">
      <c r="C468" s="123" t="s">
        <v>173</v>
      </c>
      <c r="D468" s="11">
        <v>858113</v>
      </c>
      <c r="E468" s="11">
        <v>215782</v>
      </c>
      <c r="F468" s="11">
        <f t="shared" si="155"/>
        <v>1073895</v>
      </c>
    </row>
    <row r="469" spans="3:6" s="6" customFormat="1" ht="14">
      <c r="C469" s="129" t="s">
        <v>3</v>
      </c>
      <c r="D469" s="8">
        <f>D470</f>
        <v>48384160</v>
      </c>
      <c r="E469" s="8">
        <f t="shared" si="156" ref="E469:F469">E470</f>
        <v>818065</v>
      </c>
      <c r="F469" s="8">
        <f t="shared" si="156"/>
        <v>49202225</v>
      </c>
    </row>
    <row r="470" spans="3:6" s="19" customFormat="1" ht="14">
      <c r="C470" s="138" t="s">
        <v>2</v>
      </c>
      <c r="D470" s="42">
        <f>D472+D471</f>
        <v>48384160</v>
      </c>
      <c r="E470" s="42">
        <f t="shared" si="157" ref="E470:F470">E472+E471</f>
        <v>818065</v>
      </c>
      <c r="F470" s="42">
        <f t="shared" si="157"/>
        <v>49202225</v>
      </c>
    </row>
    <row r="471" spans="1:6" ht="13">
      <c r="A471" s="102"/>
      <c r="B471" s="74"/>
      <c r="C471" s="123" t="s">
        <v>85</v>
      </c>
      <c r="D471" s="11">
        <v>1081844</v>
      </c>
      <c r="E471" s="11">
        <v>-85165</v>
      </c>
      <c r="F471" s="11">
        <f t="shared" si="158" ref="F471:F472">D471+E471</f>
        <v>996679</v>
      </c>
    </row>
    <row r="472" spans="3:6" ht="13">
      <c r="C472" s="123" t="s">
        <v>88</v>
      </c>
      <c r="D472" s="11">
        <v>47302316</v>
      </c>
      <c r="E472" s="11">
        <v>903230</v>
      </c>
      <c r="F472" s="11">
        <f t="shared" si="158"/>
        <v>48205546</v>
      </c>
    </row>
    <row r="473" spans="3:6" s="17" customFormat="1" ht="10.5">
      <c r="C473" s="151"/>
      <c r="D473" s="18"/>
      <c r="E473" s="18"/>
      <c r="F473" s="18"/>
    </row>
    <row r="474" spans="3:6" s="17" customFormat="1" ht="10.5">
      <c r="C474" s="151"/>
      <c r="D474" s="18"/>
      <c r="E474" s="18"/>
      <c r="F474" s="18"/>
    </row>
    <row r="475" spans="1:6" s="4" customFormat="1" ht="15">
      <c r="A475" s="4" t="s">
        <v>178</v>
      </c>
      <c r="B475" s="3" t="s">
        <v>113</v>
      </c>
      <c r="C475" s="150" t="s">
        <v>188</v>
      </c>
      <c r="D475" s="5"/>
      <c r="E475" s="5"/>
      <c r="F475" s="5"/>
    </row>
    <row r="476" spans="2:6" s="17" customFormat="1" ht="10.5">
      <c r="B476" s="16"/>
      <c r="C476" s="151"/>
      <c r="D476" s="18"/>
      <c r="E476" s="18"/>
      <c r="F476" s="18"/>
    </row>
    <row r="477" spans="3:6" s="6" customFormat="1" ht="15">
      <c r="C477" s="150" t="s">
        <v>61</v>
      </c>
      <c r="D477" s="5">
        <f>SUM(D478:D479)</f>
        <v>18403460</v>
      </c>
      <c r="E477" s="5">
        <f t="shared" si="159" ref="E477:F477">SUM(E478:E479)</f>
        <v>-1918205</v>
      </c>
      <c r="F477" s="5">
        <f t="shared" si="159"/>
        <v>16485255</v>
      </c>
    </row>
    <row r="478" spans="3:6" ht="13">
      <c r="C478" s="163" t="s">
        <v>342</v>
      </c>
      <c r="D478" s="11">
        <v>373436</v>
      </c>
      <c r="E478" s="11">
        <v>0</v>
      </c>
      <c r="F478" s="11">
        <f t="shared" si="160" ref="F478:F479">D478+E478</f>
        <v>373436</v>
      </c>
    </row>
    <row r="479" spans="3:6" ht="13">
      <c r="C479" s="155" t="s">
        <v>173</v>
      </c>
      <c r="D479" s="51">
        <v>18030024</v>
      </c>
      <c r="E479" s="51">
        <v>-1918205</v>
      </c>
      <c r="F479" s="11">
        <f t="shared" si="160"/>
        <v>16111819</v>
      </c>
    </row>
    <row r="480" spans="3:6" s="4" customFormat="1" ht="15">
      <c r="C480" s="150" t="s">
        <v>3</v>
      </c>
      <c r="D480" s="5">
        <f>D481+D487</f>
        <v>18403460</v>
      </c>
      <c r="E480" s="5">
        <f t="shared" si="161" ref="E480:F480">E481+E487</f>
        <v>-1918205</v>
      </c>
      <c r="F480" s="5">
        <f t="shared" si="161"/>
        <v>16485255</v>
      </c>
    </row>
    <row r="481" spans="3:6" s="19" customFormat="1" ht="14">
      <c r="C481" s="138" t="s">
        <v>2</v>
      </c>
      <c r="D481" s="42">
        <f>D482</f>
        <v>18200867</v>
      </c>
      <c r="E481" s="42">
        <f t="shared" si="162" ref="E481:F481">E482</f>
        <v>-1918205</v>
      </c>
      <c r="F481" s="42">
        <f t="shared" si="162"/>
        <v>16282662</v>
      </c>
    </row>
    <row r="482" spans="3:6" ht="13">
      <c r="C482" s="123" t="s">
        <v>5</v>
      </c>
      <c r="D482" s="11">
        <v>18200867</v>
      </c>
      <c r="E482" s="11">
        <v>-1918205</v>
      </c>
      <c r="F482" s="11">
        <f t="shared" si="163" ref="F482:F487">D482+E482</f>
        <v>16282662</v>
      </c>
    </row>
    <row r="483" spans="3:6" ht="13">
      <c r="C483" s="152" t="s">
        <v>116</v>
      </c>
      <c r="D483" s="11">
        <v>16095611</v>
      </c>
      <c r="E483" s="11">
        <v>-1819446</v>
      </c>
      <c r="F483" s="11">
        <f t="shared" si="163"/>
        <v>14276165</v>
      </c>
    </row>
    <row r="484" spans="3:6" s="55" customFormat="1" ht="11.5">
      <c r="C484" s="156" t="s">
        <v>172</v>
      </c>
      <c r="D484" s="54">
        <v>16021869</v>
      </c>
      <c r="E484" s="54">
        <v>-1819446</v>
      </c>
      <c r="F484" s="54">
        <f t="shared" si="163"/>
        <v>14202423</v>
      </c>
    </row>
    <row r="485" spans="3:6" ht="13">
      <c r="C485" s="152" t="s">
        <v>119</v>
      </c>
      <c r="D485" s="11">
        <v>12996967</v>
      </c>
      <c r="E485" s="11">
        <v>-1472162</v>
      </c>
      <c r="F485" s="11">
        <f t="shared" si="163"/>
        <v>11524805</v>
      </c>
    </row>
    <row r="486" spans="3:6" s="55" customFormat="1" ht="11.5">
      <c r="C486" s="157" t="s">
        <v>243</v>
      </c>
      <c r="D486" s="54">
        <v>12942485</v>
      </c>
      <c r="E486" s="54">
        <v>-1472162</v>
      </c>
      <c r="F486" s="54">
        <f t="shared" si="163"/>
        <v>11470323</v>
      </c>
    </row>
    <row r="487" spans="2:6" ht="14">
      <c r="B487" s="74"/>
      <c r="C487" s="138" t="s">
        <v>84</v>
      </c>
      <c r="D487" s="42">
        <v>202593</v>
      </c>
      <c r="E487" s="42">
        <v>0</v>
      </c>
      <c r="F487" s="42">
        <f t="shared" si="163"/>
        <v>202593</v>
      </c>
    </row>
    <row r="488" spans="3:6" s="17" customFormat="1" ht="10.5">
      <c r="C488" s="151"/>
      <c r="D488" s="18"/>
      <c r="E488" s="18"/>
      <c r="F488" s="18"/>
    </row>
    <row r="489" spans="3:6" s="17" customFormat="1" ht="10.5">
      <c r="C489" s="151"/>
      <c r="D489" s="18"/>
      <c r="E489" s="18"/>
      <c r="F489" s="18"/>
    </row>
    <row r="490" spans="1:6" s="17" customFormat="1" ht="15">
      <c r="A490" s="114" t="s">
        <v>40</v>
      </c>
      <c r="B490" s="3" t="s">
        <v>98</v>
      </c>
      <c r="C490" s="164" t="s">
        <v>356</v>
      </c>
      <c r="D490" s="18"/>
      <c r="E490" s="18"/>
      <c r="F490" s="18"/>
    </row>
    <row r="491" spans="1:6" s="59" customFormat="1" ht="15">
      <c r="A491" s="114"/>
      <c r="B491" s="106"/>
      <c r="C491" s="164" t="s">
        <v>357</v>
      </c>
      <c r="D491" s="60"/>
      <c r="E491" s="60"/>
      <c r="F491" s="60"/>
    </row>
    <row r="492" spans="1:6" s="17" customFormat="1" ht="10.5">
      <c r="A492" s="115"/>
      <c r="B492" s="16"/>
      <c r="C492" s="151"/>
      <c r="D492" s="18"/>
      <c r="E492" s="18"/>
      <c r="F492" s="18"/>
    </row>
    <row r="493" spans="1:6" s="6" customFormat="1" ht="14">
      <c r="A493" s="101"/>
      <c r="B493" s="69"/>
      <c r="C493" s="129" t="s">
        <v>61</v>
      </c>
      <c r="D493" s="8">
        <f>SUM(D494:D497)</f>
        <v>5415987</v>
      </c>
      <c r="E493" s="8">
        <f t="shared" si="164" ref="E493:F493">SUM(E494:E497)</f>
        <v>44430</v>
      </c>
      <c r="F493" s="8">
        <f t="shared" si="164"/>
        <v>5460417</v>
      </c>
    </row>
    <row r="494" spans="1:6" ht="13">
      <c r="A494" s="102"/>
      <c r="B494" s="74"/>
      <c r="C494" s="163" t="s">
        <v>342</v>
      </c>
      <c r="D494" s="11">
        <v>5349333</v>
      </c>
      <c r="E494" s="11">
        <v>0</v>
      </c>
      <c r="F494" s="11">
        <f t="shared" si="165" ref="F494:F497">D494+E494</f>
        <v>5349333</v>
      </c>
    </row>
    <row r="495" spans="2:6" s="52" customFormat="1" ht="13">
      <c r="B495" s="94"/>
      <c r="C495" s="155" t="s">
        <v>173</v>
      </c>
      <c r="D495" s="51">
        <v>33948</v>
      </c>
      <c r="E495" s="51">
        <v>0</v>
      </c>
      <c r="F495" s="11">
        <f t="shared" si="165"/>
        <v>33948</v>
      </c>
    </row>
    <row r="496" spans="2:6" ht="13">
      <c r="B496" s="74"/>
      <c r="C496" s="123" t="s">
        <v>117</v>
      </c>
      <c r="D496" s="11">
        <v>16108</v>
      </c>
      <c r="E496" s="11">
        <v>38944</v>
      </c>
      <c r="F496" s="11">
        <f t="shared" si="165"/>
        <v>55052</v>
      </c>
    </row>
    <row r="497" spans="1:6" ht="13">
      <c r="A497" s="102"/>
      <c r="B497" s="74"/>
      <c r="C497" s="123" t="s">
        <v>195</v>
      </c>
      <c r="D497" s="11">
        <v>16598</v>
      </c>
      <c r="E497" s="11">
        <v>5486</v>
      </c>
      <c r="F497" s="11">
        <f t="shared" si="165"/>
        <v>22084</v>
      </c>
    </row>
    <row r="498" spans="1:6" s="6" customFormat="1" ht="14">
      <c r="A498" s="101"/>
      <c r="B498" s="69"/>
      <c r="C498" s="129" t="s">
        <v>3</v>
      </c>
      <c r="D498" s="8">
        <f>D499+D505</f>
        <v>5415987</v>
      </c>
      <c r="E498" s="8">
        <f t="shared" si="166" ref="E498:F498">E499+E505</f>
        <v>44430</v>
      </c>
      <c r="F498" s="8">
        <f t="shared" si="166"/>
        <v>5460417</v>
      </c>
    </row>
    <row r="499" spans="1:6" s="19" customFormat="1" ht="14">
      <c r="A499" s="104"/>
      <c r="B499" s="28"/>
      <c r="C499" s="138" t="s">
        <v>2</v>
      </c>
      <c r="D499" s="42">
        <f>D500</f>
        <v>5325840</v>
      </c>
      <c r="E499" s="42">
        <f t="shared" si="167" ref="E499:F499">E500</f>
        <v>-2918</v>
      </c>
      <c r="F499" s="42">
        <f t="shared" si="167"/>
        <v>5322922</v>
      </c>
    </row>
    <row r="500" spans="1:6" ht="13">
      <c r="A500" s="102"/>
      <c r="B500" s="74"/>
      <c r="C500" s="123" t="s">
        <v>5</v>
      </c>
      <c r="D500" s="11">
        <v>5325840</v>
      </c>
      <c r="E500" s="11">
        <v>-2918</v>
      </c>
      <c r="F500" s="11">
        <f t="shared" si="168" ref="F500:F501">D500+E500</f>
        <v>5322922</v>
      </c>
    </row>
    <row r="501" spans="1:6" ht="13">
      <c r="A501" s="102"/>
      <c r="B501" s="74"/>
      <c r="C501" s="152" t="s">
        <v>116</v>
      </c>
      <c r="D501" s="11">
        <v>3823748</v>
      </c>
      <c r="E501" s="11">
        <v>0</v>
      </c>
      <c r="F501" s="11">
        <f t="shared" si="168"/>
        <v>3823748</v>
      </c>
    </row>
    <row r="502" spans="3:6" s="55" customFormat="1" ht="11.5">
      <c r="C502" s="156" t="s">
        <v>172</v>
      </c>
      <c r="D502" s="54">
        <v>33948</v>
      </c>
      <c r="E502" s="54">
        <v>0</v>
      </c>
      <c r="F502" s="54">
        <f t="shared" si="169" ref="F502:F503">D502+E502</f>
        <v>33948</v>
      </c>
    </row>
    <row r="503" spans="1:6" ht="13">
      <c r="A503" s="102"/>
      <c r="B503" s="74"/>
      <c r="C503" s="152" t="s">
        <v>119</v>
      </c>
      <c r="D503" s="11">
        <v>2990449</v>
      </c>
      <c r="E503" s="11">
        <v>-31500</v>
      </c>
      <c r="F503" s="11">
        <f t="shared" si="169"/>
        <v>2958949</v>
      </c>
    </row>
    <row r="504" spans="3:6" s="55" customFormat="1" ht="11.5">
      <c r="C504" s="157" t="s">
        <v>243</v>
      </c>
      <c r="D504" s="54">
        <v>27468</v>
      </c>
      <c r="E504" s="54">
        <v>0</v>
      </c>
      <c r="F504" s="54">
        <f t="shared" si="170" ref="F504">D504+E504</f>
        <v>27468</v>
      </c>
    </row>
    <row r="505" spans="2:6" ht="14">
      <c r="B505" s="74"/>
      <c r="C505" s="138" t="s">
        <v>84</v>
      </c>
      <c r="D505" s="42">
        <v>90147</v>
      </c>
      <c r="E505" s="42">
        <v>47348</v>
      </c>
      <c r="F505" s="42">
        <f t="shared" si="171" ref="F505">D505+E505</f>
        <v>137495</v>
      </c>
    </row>
    <row r="506" spans="1:6" s="17" customFormat="1" ht="10.5">
      <c r="A506" s="15"/>
      <c r="B506" s="91"/>
      <c r="C506" s="151"/>
      <c r="D506" s="18"/>
      <c r="E506" s="18"/>
      <c r="F506" s="18"/>
    </row>
    <row r="507" spans="1:6" s="17" customFormat="1" ht="10.5">
      <c r="A507" s="15"/>
      <c r="B507" s="91"/>
      <c r="C507" s="151"/>
      <c r="D507" s="18"/>
      <c r="E507" s="18"/>
      <c r="F507" s="18"/>
    </row>
    <row r="508" spans="1:6" s="59" customFormat="1" ht="10.5">
      <c r="A508" s="88"/>
      <c r="B508" s="91"/>
      <c r="C508" s="151"/>
      <c r="D508" s="60"/>
      <c r="E508" s="60"/>
      <c r="F508" s="60"/>
    </row>
    <row r="509" spans="1:6" s="116" customFormat="1" ht="15.5">
      <c r="A509" s="114" t="s">
        <v>55</v>
      </c>
      <c r="B509" s="3" t="s">
        <v>98</v>
      </c>
      <c r="C509" s="150" t="s">
        <v>354</v>
      </c>
      <c r="D509" s="5"/>
      <c r="E509" s="5"/>
      <c r="F509" s="5"/>
    </row>
    <row r="510" spans="1:6" s="116" customFormat="1" ht="15.5">
      <c r="A510" s="114"/>
      <c r="B510" s="106"/>
      <c r="C510" s="164" t="s">
        <v>355</v>
      </c>
      <c r="D510" s="93"/>
      <c r="E510" s="93"/>
      <c r="F510" s="93"/>
    </row>
    <row r="511" spans="1:6" s="117" customFormat="1" ht="10.5">
      <c r="A511" s="115"/>
      <c r="B511" s="16"/>
      <c r="C511" s="151"/>
      <c r="D511" s="18"/>
      <c r="E511" s="18"/>
      <c r="F511" s="18"/>
    </row>
    <row r="512" spans="1:6" s="118" customFormat="1" ht="14">
      <c r="A512" s="101"/>
      <c r="B512" s="69"/>
      <c r="C512" s="129" t="s">
        <v>61</v>
      </c>
      <c r="D512" s="8">
        <f>SUM(D513:D514)</f>
        <v>1605911</v>
      </c>
      <c r="E512" s="8">
        <f t="shared" si="172" ref="E512:F512">SUM(E513:E514)</f>
        <v>-291501</v>
      </c>
      <c r="F512" s="8">
        <f t="shared" si="172"/>
        <v>1314410</v>
      </c>
    </row>
    <row r="513" spans="1:6" s="56" customFormat="1" ht="13">
      <c r="A513" s="102"/>
      <c r="B513" s="74"/>
      <c r="C513" s="163" t="s">
        <v>342</v>
      </c>
      <c r="D513" s="11">
        <v>1598735</v>
      </c>
      <c r="E513" s="11">
        <v>-337400</v>
      </c>
      <c r="F513" s="11">
        <f t="shared" si="173" ref="F513:F514">D513+E513</f>
        <v>1261335</v>
      </c>
    </row>
    <row r="514" spans="2:6" s="52" customFormat="1" ht="13">
      <c r="B514" s="94"/>
      <c r="C514" s="155" t="s">
        <v>173</v>
      </c>
      <c r="D514" s="51">
        <v>7176</v>
      </c>
      <c r="E514" s="51">
        <v>45899</v>
      </c>
      <c r="F514" s="11">
        <f t="shared" si="173"/>
        <v>53075</v>
      </c>
    </row>
    <row r="515" spans="1:6" s="118" customFormat="1" ht="14">
      <c r="A515" s="101"/>
      <c r="B515" s="69"/>
      <c r="C515" s="129" t="s">
        <v>3</v>
      </c>
      <c r="D515" s="8">
        <f t="shared" si="174" ref="D515:F516">D516</f>
        <v>1605911</v>
      </c>
      <c r="E515" s="8">
        <f t="shared" si="174"/>
        <v>-291501</v>
      </c>
      <c r="F515" s="8">
        <f t="shared" si="174"/>
        <v>1314410</v>
      </c>
    </row>
    <row r="516" spans="1:6" s="119" customFormat="1" ht="14">
      <c r="A516" s="104"/>
      <c r="B516" s="28"/>
      <c r="C516" s="138" t="s">
        <v>2</v>
      </c>
      <c r="D516" s="42">
        <f t="shared" si="174"/>
        <v>1605911</v>
      </c>
      <c r="E516" s="42">
        <f t="shared" si="174"/>
        <v>-291501</v>
      </c>
      <c r="F516" s="42">
        <f t="shared" si="174"/>
        <v>1314410</v>
      </c>
    </row>
    <row r="517" spans="3:6" ht="13">
      <c r="C517" s="123" t="s">
        <v>88</v>
      </c>
      <c r="D517" s="11">
        <v>1605911</v>
      </c>
      <c r="E517" s="11">
        <v>-291501</v>
      </c>
      <c r="F517" s="11">
        <f t="shared" si="175" ref="F517">D517+E517</f>
        <v>1314410</v>
      </c>
    </row>
    <row r="518" spans="1:6" s="17" customFormat="1" ht="10.5">
      <c r="A518" s="15"/>
      <c r="B518" s="91"/>
      <c r="C518" s="151"/>
      <c r="D518" s="18"/>
      <c r="E518" s="18"/>
      <c r="F518" s="18"/>
    </row>
    <row r="519" spans="1:6" s="17" customFormat="1" ht="10.5">
      <c r="A519" s="15"/>
      <c r="B519" s="91"/>
      <c r="C519" s="151"/>
      <c r="D519" s="18"/>
      <c r="E519" s="18"/>
      <c r="F519" s="18"/>
    </row>
    <row r="520" spans="1:6" s="59" customFormat="1" ht="10.5">
      <c r="A520" s="88"/>
      <c r="B520" s="91"/>
      <c r="C520" s="151"/>
      <c r="D520" s="60"/>
      <c r="E520" s="60"/>
      <c r="F520" s="60"/>
    </row>
    <row r="521" spans="1:6" s="4" customFormat="1" ht="15">
      <c r="A521" s="4" t="s">
        <v>41</v>
      </c>
      <c r="B521" s="3" t="s">
        <v>99</v>
      </c>
      <c r="C521" s="150" t="s">
        <v>9</v>
      </c>
      <c r="D521" s="5"/>
      <c r="E521" s="5"/>
      <c r="F521" s="5"/>
    </row>
    <row r="522" spans="2:6" s="17" customFormat="1" ht="10.5">
      <c r="B522" s="16"/>
      <c r="C522" s="151"/>
      <c r="D522" s="18"/>
      <c r="E522" s="18"/>
      <c r="F522" s="18"/>
    </row>
    <row r="523" spans="2:6" s="6" customFormat="1" ht="14">
      <c r="B523" s="69"/>
      <c r="C523" s="129" t="s">
        <v>61</v>
      </c>
      <c r="D523" s="8">
        <f>SUM(D524:D526)</f>
        <v>11043243</v>
      </c>
      <c r="E523" s="8">
        <f t="shared" si="176" ref="E523:F523">SUM(E524:E526)</f>
        <v>409484</v>
      </c>
      <c r="F523" s="8">
        <f t="shared" si="176"/>
        <v>11452727</v>
      </c>
    </row>
    <row r="524" spans="2:6" ht="13">
      <c r="B524" s="74"/>
      <c r="C524" s="163" t="s">
        <v>342</v>
      </c>
      <c r="D524" s="11">
        <v>8251103</v>
      </c>
      <c r="E524" s="11">
        <v>97808</v>
      </c>
      <c r="F524" s="11">
        <f t="shared" si="177" ref="F524:F526">D524+E524</f>
        <v>8348911</v>
      </c>
    </row>
    <row r="525" spans="2:6" s="52" customFormat="1" ht="13">
      <c r="B525" s="94"/>
      <c r="C525" s="155" t="s">
        <v>173</v>
      </c>
      <c r="D525" s="51">
        <v>242440</v>
      </c>
      <c r="E525" s="51">
        <v>64914</v>
      </c>
      <c r="F525" s="11">
        <f t="shared" si="177"/>
        <v>307354</v>
      </c>
    </row>
    <row r="526" spans="2:6" ht="13">
      <c r="B526" s="74"/>
      <c r="C526" s="123" t="s">
        <v>117</v>
      </c>
      <c r="D526" s="11">
        <v>2549700</v>
      </c>
      <c r="E526" s="11">
        <v>246762</v>
      </c>
      <c r="F526" s="11">
        <f t="shared" si="177"/>
        <v>2796462</v>
      </c>
    </row>
    <row r="527" spans="2:6" s="6" customFormat="1" ht="14">
      <c r="B527" s="69"/>
      <c r="C527" s="129" t="s">
        <v>3</v>
      </c>
      <c r="D527" s="8">
        <f>D528+D534</f>
        <v>11043243</v>
      </c>
      <c r="E527" s="8">
        <f t="shared" si="178" ref="E527:F527">E528+E534</f>
        <v>409484</v>
      </c>
      <c r="F527" s="8">
        <f t="shared" si="178"/>
        <v>11452727</v>
      </c>
    </row>
    <row r="528" spans="2:6" s="19" customFormat="1" ht="14">
      <c r="B528" s="28"/>
      <c r="C528" s="138" t="s">
        <v>2</v>
      </c>
      <c r="D528" s="42">
        <f>D529</f>
        <v>10912066</v>
      </c>
      <c r="E528" s="42">
        <f t="shared" si="179" ref="E528:F528">E529</f>
        <v>309255</v>
      </c>
      <c r="F528" s="42">
        <f t="shared" si="179"/>
        <v>11221321</v>
      </c>
    </row>
    <row r="529" spans="2:6" ht="13">
      <c r="B529" s="74"/>
      <c r="C529" s="123" t="s">
        <v>5</v>
      </c>
      <c r="D529" s="11">
        <v>10912066</v>
      </c>
      <c r="E529" s="11">
        <v>309255</v>
      </c>
      <c r="F529" s="11">
        <f t="shared" si="180" ref="F529:F534">D529+E529</f>
        <v>11221321</v>
      </c>
    </row>
    <row r="530" spans="2:6" ht="13">
      <c r="B530" s="74"/>
      <c r="C530" s="152" t="s">
        <v>116</v>
      </c>
      <c r="D530" s="11">
        <v>6369853</v>
      </c>
      <c r="E530" s="11">
        <v>152620</v>
      </c>
      <c r="F530" s="11">
        <f t="shared" si="180"/>
        <v>6522473</v>
      </c>
    </row>
    <row r="531" spans="3:6" s="55" customFormat="1" ht="11.5">
      <c r="C531" s="156" t="s">
        <v>172</v>
      </c>
      <c r="D531" s="54">
        <v>186636</v>
      </c>
      <c r="E531" s="54">
        <v>54812</v>
      </c>
      <c r="F531" s="54">
        <f t="shared" si="180"/>
        <v>241448</v>
      </c>
    </row>
    <row r="532" spans="2:6" ht="13">
      <c r="B532" s="74"/>
      <c r="C532" s="152" t="s">
        <v>119</v>
      </c>
      <c r="D532" s="11">
        <v>4978004</v>
      </c>
      <c r="E532" s="11">
        <v>23578</v>
      </c>
      <c r="F532" s="11">
        <f t="shared" si="180"/>
        <v>5001582</v>
      </c>
    </row>
    <row r="533" spans="3:6" s="55" customFormat="1" ht="11.5">
      <c r="C533" s="157" t="s">
        <v>243</v>
      </c>
      <c r="D533" s="54">
        <v>152078</v>
      </c>
      <c r="E533" s="54">
        <v>48052</v>
      </c>
      <c r="F533" s="54">
        <f t="shared" si="180"/>
        <v>200130</v>
      </c>
    </row>
    <row r="534" spans="2:6" ht="14">
      <c r="B534" s="74"/>
      <c r="C534" s="138" t="s">
        <v>84</v>
      </c>
      <c r="D534" s="42">
        <v>131177</v>
      </c>
      <c r="E534" s="42">
        <v>100229</v>
      </c>
      <c r="F534" s="42">
        <f t="shared" si="180"/>
        <v>231406</v>
      </c>
    </row>
    <row r="535" spans="2:6" s="17" customFormat="1" ht="10.5">
      <c r="B535" s="91"/>
      <c r="C535" s="151"/>
      <c r="D535" s="18"/>
      <c r="E535" s="18"/>
      <c r="F535" s="18"/>
    </row>
    <row r="536" spans="2:6" s="17" customFormat="1" ht="10.5">
      <c r="B536" s="91"/>
      <c r="C536" s="151"/>
      <c r="D536" s="18"/>
      <c r="E536" s="18"/>
      <c r="F536" s="18"/>
    </row>
    <row r="537" spans="2:6" s="59" customFormat="1" ht="10.5">
      <c r="B537" s="91"/>
      <c r="C537" s="151"/>
      <c r="D537" s="60"/>
      <c r="E537" s="60"/>
      <c r="F537" s="60"/>
    </row>
    <row r="538" spans="1:6" s="4" customFormat="1" ht="15">
      <c r="A538" s="4" t="s">
        <v>52</v>
      </c>
      <c r="B538" s="3" t="s">
        <v>99</v>
      </c>
      <c r="C538" s="150" t="s">
        <v>53</v>
      </c>
      <c r="D538" s="5"/>
      <c r="E538" s="5"/>
      <c r="F538" s="5"/>
    </row>
    <row r="539" spans="2:6" s="17" customFormat="1" ht="10.5">
      <c r="B539" s="16"/>
      <c r="C539" s="151"/>
      <c r="D539" s="18"/>
      <c r="E539" s="18"/>
      <c r="F539" s="18"/>
    </row>
    <row r="540" spans="2:6" s="6" customFormat="1" ht="14">
      <c r="B540" s="69"/>
      <c r="C540" s="129" t="s">
        <v>61</v>
      </c>
      <c r="D540" s="8">
        <f>SUM(D541:D542)</f>
        <v>9708750</v>
      </c>
      <c r="E540" s="8">
        <f t="shared" si="181" ref="E540:F540">SUM(E541:E542)</f>
        <v>426560</v>
      </c>
      <c r="F540" s="8">
        <f t="shared" si="181"/>
        <v>10135310</v>
      </c>
    </row>
    <row r="541" spans="2:6" ht="13">
      <c r="B541" s="74"/>
      <c r="C541" s="163" t="s">
        <v>342</v>
      </c>
      <c r="D541" s="11">
        <v>9322350</v>
      </c>
      <c r="E541" s="11">
        <v>276560</v>
      </c>
      <c r="F541" s="11">
        <f t="shared" si="182" ref="F541:F542">D541+E541</f>
        <v>9598910</v>
      </c>
    </row>
    <row r="542" spans="2:6" s="52" customFormat="1" ht="13">
      <c r="B542" s="94"/>
      <c r="C542" s="155" t="s">
        <v>173</v>
      </c>
      <c r="D542" s="51">
        <v>386400</v>
      </c>
      <c r="E542" s="51">
        <v>150000</v>
      </c>
      <c r="F542" s="11">
        <f t="shared" si="182"/>
        <v>536400</v>
      </c>
    </row>
    <row r="543" spans="2:6" s="6" customFormat="1" ht="14">
      <c r="B543" s="69"/>
      <c r="C543" s="129" t="s">
        <v>3</v>
      </c>
      <c r="D543" s="8">
        <f t="shared" si="183" ref="D543:F544">D544</f>
        <v>9708750</v>
      </c>
      <c r="E543" s="8">
        <f t="shared" si="183"/>
        <v>426560</v>
      </c>
      <c r="F543" s="8">
        <f t="shared" si="183"/>
        <v>10135310</v>
      </c>
    </row>
    <row r="544" spans="2:6" s="19" customFormat="1" ht="14">
      <c r="B544" s="28"/>
      <c r="C544" s="138" t="s">
        <v>2</v>
      </c>
      <c r="D544" s="42">
        <f t="shared" si="183"/>
        <v>9708750</v>
      </c>
      <c r="E544" s="42">
        <f t="shared" si="183"/>
        <v>426560</v>
      </c>
      <c r="F544" s="42">
        <f t="shared" si="183"/>
        <v>10135310</v>
      </c>
    </row>
    <row r="545" spans="3:6" ht="13">
      <c r="C545" s="123" t="s">
        <v>88</v>
      </c>
      <c r="D545" s="11">
        <v>9708750</v>
      </c>
      <c r="E545" s="11">
        <v>426560</v>
      </c>
      <c r="F545" s="11">
        <f t="shared" si="184" ref="F545">D545+E545</f>
        <v>10135310</v>
      </c>
    </row>
    <row r="546" spans="2:6" s="17" customFormat="1" ht="10.5">
      <c r="B546" s="91"/>
      <c r="C546" s="151"/>
      <c r="D546" s="18"/>
      <c r="E546" s="18"/>
      <c r="F546" s="18"/>
    </row>
    <row r="547" spans="2:6" s="17" customFormat="1" ht="10.5">
      <c r="B547" s="91"/>
      <c r="C547" s="151"/>
      <c r="D547" s="18"/>
      <c r="E547" s="18"/>
      <c r="F547" s="18"/>
    </row>
    <row r="548" spans="2:6" s="59" customFormat="1" ht="10.5">
      <c r="B548" s="91"/>
      <c r="C548" s="151"/>
      <c r="D548" s="60"/>
      <c r="E548" s="60"/>
      <c r="F548" s="60"/>
    </row>
    <row r="549" spans="1:6" s="4" customFormat="1" ht="15">
      <c r="A549" s="4" t="s">
        <v>42</v>
      </c>
      <c r="B549" s="3" t="s">
        <v>97</v>
      </c>
      <c r="C549" s="150" t="s">
        <v>169</v>
      </c>
      <c r="D549" s="5"/>
      <c r="E549" s="5"/>
      <c r="F549" s="5"/>
    </row>
    <row r="550" spans="2:6" s="17" customFormat="1" ht="10.5">
      <c r="B550" s="16"/>
      <c r="C550" s="151"/>
      <c r="D550" s="18"/>
      <c r="E550" s="18"/>
      <c r="F550" s="18"/>
    </row>
    <row r="551" spans="2:6" s="6" customFormat="1" ht="14">
      <c r="B551" s="69"/>
      <c r="C551" s="129" t="s">
        <v>61</v>
      </c>
      <c r="D551" s="8">
        <f>SUM(D552:D554)</f>
        <v>1991845</v>
      </c>
      <c r="E551" s="8">
        <f t="shared" si="185" ref="E551:F551">SUM(E552:E554)</f>
        <v>34344</v>
      </c>
      <c r="F551" s="8">
        <f t="shared" si="185"/>
        <v>2026189</v>
      </c>
    </row>
    <row r="552" spans="2:6" ht="13">
      <c r="B552" s="74"/>
      <c r="C552" s="163" t="s">
        <v>342</v>
      </c>
      <c r="D552" s="11">
        <v>1864320</v>
      </c>
      <c r="E552" s="11">
        <v>37077</v>
      </c>
      <c r="F552" s="11">
        <f t="shared" si="186" ref="F552:F554">D552+E552</f>
        <v>1901397</v>
      </c>
    </row>
    <row r="553" spans="2:6" s="52" customFormat="1" ht="13">
      <c r="B553" s="94"/>
      <c r="C553" s="155" t="s">
        <v>173</v>
      </c>
      <c r="D553" s="51">
        <v>125000</v>
      </c>
      <c r="E553" s="51">
        <v>-308</v>
      </c>
      <c r="F553" s="11">
        <f t="shared" si="186"/>
        <v>124692</v>
      </c>
    </row>
    <row r="554" spans="2:6" ht="13">
      <c r="B554" s="74"/>
      <c r="C554" s="123" t="s">
        <v>117</v>
      </c>
      <c r="D554" s="11">
        <v>2525</v>
      </c>
      <c r="E554" s="11">
        <v>-2425</v>
      </c>
      <c r="F554" s="11">
        <f t="shared" si="186"/>
        <v>100</v>
      </c>
    </row>
    <row r="555" spans="2:6" s="6" customFormat="1" ht="14">
      <c r="B555" s="69"/>
      <c r="C555" s="129" t="s">
        <v>3</v>
      </c>
      <c r="D555" s="8">
        <f>D556+D562</f>
        <v>1991845</v>
      </c>
      <c r="E555" s="8">
        <f t="shared" si="187" ref="E555:F555">E556+E562</f>
        <v>34344</v>
      </c>
      <c r="F555" s="8">
        <f t="shared" si="187"/>
        <v>2026189</v>
      </c>
    </row>
    <row r="556" spans="2:6" s="19" customFormat="1" ht="14">
      <c r="B556" s="28"/>
      <c r="C556" s="138" t="s">
        <v>2</v>
      </c>
      <c r="D556" s="42">
        <f>D557</f>
        <v>1973045</v>
      </c>
      <c r="E556" s="42">
        <f t="shared" si="188" ref="E556:F556">E557</f>
        <v>33274</v>
      </c>
      <c r="F556" s="42">
        <f t="shared" si="188"/>
        <v>2006319</v>
      </c>
    </row>
    <row r="557" spans="2:6" ht="13">
      <c r="B557" s="74"/>
      <c r="C557" s="123" t="s">
        <v>5</v>
      </c>
      <c r="D557" s="11">
        <v>1973045</v>
      </c>
      <c r="E557" s="11">
        <v>33274</v>
      </c>
      <c r="F557" s="11">
        <f t="shared" si="189" ref="F557:F562">D557+E557</f>
        <v>2006319</v>
      </c>
    </row>
    <row r="558" spans="2:6" ht="13">
      <c r="B558" s="74"/>
      <c r="C558" s="152" t="s">
        <v>116</v>
      </c>
      <c r="D558" s="11">
        <v>1293690</v>
      </c>
      <c r="E558" s="11">
        <v>37077</v>
      </c>
      <c r="F558" s="11">
        <f t="shared" si="189"/>
        <v>1330767</v>
      </c>
    </row>
    <row r="559" spans="3:6" s="55" customFormat="1" ht="11.5">
      <c r="C559" s="156" t="s">
        <v>172</v>
      </c>
      <c r="D559" s="54">
        <v>93750</v>
      </c>
      <c r="E559" s="54">
        <v>0</v>
      </c>
      <c r="F559" s="54">
        <f t="shared" si="189"/>
        <v>93750</v>
      </c>
    </row>
    <row r="560" spans="2:6" ht="13">
      <c r="B560" s="74"/>
      <c r="C560" s="153" t="s">
        <v>119</v>
      </c>
      <c r="D560" s="11">
        <v>1001166</v>
      </c>
      <c r="E560" s="11">
        <v>25512</v>
      </c>
      <c r="F560" s="11">
        <f t="shared" si="189"/>
        <v>1026678</v>
      </c>
    </row>
    <row r="561" spans="3:6" s="55" customFormat="1" ht="11.5">
      <c r="C561" s="157" t="s">
        <v>243</v>
      </c>
      <c r="D561" s="54">
        <v>75856</v>
      </c>
      <c r="E561" s="54">
        <v>0</v>
      </c>
      <c r="F561" s="54">
        <f t="shared" si="189"/>
        <v>75856</v>
      </c>
    </row>
    <row r="562" spans="3:6" s="19" customFormat="1" ht="14">
      <c r="C562" s="138" t="s">
        <v>84</v>
      </c>
      <c r="D562" s="42">
        <v>18800</v>
      </c>
      <c r="E562" s="42">
        <v>1070</v>
      </c>
      <c r="F562" s="42">
        <f t="shared" si="189"/>
        <v>19870</v>
      </c>
    </row>
    <row r="563" spans="2:6" s="17" customFormat="1" ht="10.5">
      <c r="B563" s="91"/>
      <c r="C563" s="151"/>
      <c r="D563" s="18"/>
      <c r="E563" s="18"/>
      <c r="F563" s="18"/>
    </row>
    <row r="564" spans="2:6" s="17" customFormat="1" ht="10.5">
      <c r="B564" s="91"/>
      <c r="C564" s="151"/>
      <c r="D564" s="18"/>
      <c r="E564" s="18"/>
      <c r="F564" s="18"/>
    </row>
    <row r="565" spans="2:6" s="59" customFormat="1" ht="10.5">
      <c r="B565" s="91"/>
      <c r="C565" s="151"/>
      <c r="D565" s="60"/>
      <c r="E565" s="60"/>
      <c r="F565" s="60"/>
    </row>
    <row r="566" spans="1:6" s="4" customFormat="1" ht="15">
      <c r="A566" s="4" t="s">
        <v>68</v>
      </c>
      <c r="B566" s="3" t="s">
        <v>97</v>
      </c>
      <c r="C566" s="150" t="s">
        <v>70</v>
      </c>
      <c r="D566" s="5"/>
      <c r="E566" s="5"/>
      <c r="F566" s="5"/>
    </row>
    <row r="567" spans="2:6" s="17" customFormat="1" ht="10.5">
      <c r="B567" s="16"/>
      <c r="C567" s="151"/>
      <c r="D567" s="18"/>
      <c r="E567" s="18"/>
      <c r="F567" s="18"/>
    </row>
    <row r="568" spans="2:6" s="6" customFormat="1" ht="14">
      <c r="B568" s="69"/>
      <c r="C568" s="129" t="s">
        <v>61</v>
      </c>
      <c r="D568" s="8">
        <f>SUM(D569:D571)</f>
        <v>3565432</v>
      </c>
      <c r="E568" s="8">
        <f t="shared" si="190" ref="E568:F568">SUM(E569:E571)</f>
        <v>-20616</v>
      </c>
      <c r="F568" s="8">
        <f t="shared" si="190"/>
        <v>3544816</v>
      </c>
    </row>
    <row r="569" spans="2:6" ht="13">
      <c r="B569" s="74"/>
      <c r="C569" s="163" t="s">
        <v>342</v>
      </c>
      <c r="D569" s="11">
        <v>3558716</v>
      </c>
      <c r="E569" s="11">
        <v>-115928</v>
      </c>
      <c r="F569" s="11">
        <f t="shared" si="191" ref="F569:F571">D569+E569</f>
        <v>3442788</v>
      </c>
    </row>
    <row r="570" spans="2:6" s="52" customFormat="1" ht="13">
      <c r="B570" s="94"/>
      <c r="C570" s="160" t="s">
        <v>173</v>
      </c>
      <c r="D570" s="51">
        <v>0</v>
      </c>
      <c r="E570" s="51">
        <v>95312</v>
      </c>
      <c r="F570" s="51">
        <f t="shared" si="191"/>
        <v>95312</v>
      </c>
    </row>
    <row r="571" spans="2:6" ht="13">
      <c r="B571" s="74"/>
      <c r="C571" s="163" t="s">
        <v>117</v>
      </c>
      <c r="D571" s="124">
        <v>6716</v>
      </c>
      <c r="E571" s="11">
        <v>0</v>
      </c>
      <c r="F571" s="11">
        <f t="shared" si="191"/>
        <v>6716</v>
      </c>
    </row>
    <row r="572" spans="2:6" s="6" customFormat="1" ht="14">
      <c r="B572" s="69"/>
      <c r="C572" s="129" t="s">
        <v>3</v>
      </c>
      <c r="D572" s="8">
        <f t="shared" si="192" ref="D572:F572">D573</f>
        <v>3565432</v>
      </c>
      <c r="E572" s="8">
        <f t="shared" si="192"/>
        <v>-20616</v>
      </c>
      <c r="F572" s="8">
        <f t="shared" si="192"/>
        <v>3544816</v>
      </c>
    </row>
    <row r="573" spans="2:6" s="19" customFormat="1" ht="14">
      <c r="B573" s="28"/>
      <c r="C573" s="138" t="s">
        <v>2</v>
      </c>
      <c r="D573" s="42">
        <f>D575+D574</f>
        <v>3565432</v>
      </c>
      <c r="E573" s="42">
        <f t="shared" si="193" ref="E573:F573">E575+E574</f>
        <v>-20616</v>
      </c>
      <c r="F573" s="42">
        <f t="shared" si="193"/>
        <v>3544816</v>
      </c>
    </row>
    <row r="574" spans="2:6" s="19" customFormat="1" ht="14">
      <c r="B574" s="32"/>
      <c r="C574" s="163" t="s">
        <v>1</v>
      </c>
      <c r="D574" s="42">
        <v>0</v>
      </c>
      <c r="E574" s="42">
        <v>841</v>
      </c>
      <c r="F574" s="51">
        <f t="shared" si="194" ref="F574:F575">D574+E574</f>
        <v>841</v>
      </c>
    </row>
    <row r="575" spans="3:6" ht="13">
      <c r="C575" s="163" t="s">
        <v>88</v>
      </c>
      <c r="D575" s="11">
        <v>3565432</v>
      </c>
      <c r="E575" s="11">
        <v>-21457</v>
      </c>
      <c r="F575" s="11">
        <f t="shared" si="194"/>
        <v>3543975</v>
      </c>
    </row>
    <row r="576" spans="2:6" s="17" customFormat="1" ht="10.5">
      <c r="B576" s="91"/>
      <c r="C576" s="151"/>
      <c r="D576" s="18"/>
      <c r="E576" s="18"/>
      <c r="F576" s="18"/>
    </row>
    <row r="577" spans="2:6" s="59" customFormat="1" ht="10.5">
      <c r="B577" s="91"/>
      <c r="C577" s="151"/>
      <c r="D577" s="60"/>
      <c r="E577" s="60"/>
      <c r="F577" s="60"/>
    </row>
    <row r="578" spans="2:6" s="59" customFormat="1" ht="10.5">
      <c r="B578" s="91"/>
      <c r="C578" s="151"/>
      <c r="D578" s="60"/>
      <c r="E578" s="60"/>
      <c r="F578" s="60"/>
    </row>
    <row r="579" spans="2:6" s="59" customFormat="1" ht="10.5">
      <c r="B579" s="91"/>
      <c r="C579" s="151"/>
      <c r="D579" s="60"/>
      <c r="E579" s="60"/>
      <c r="F579" s="60"/>
    </row>
    <row r="580" spans="2:6" s="59" customFormat="1" ht="10.5">
      <c r="B580" s="91"/>
      <c r="C580" s="151"/>
      <c r="D580" s="60"/>
      <c r="E580" s="60"/>
      <c r="F580" s="60"/>
    </row>
    <row r="581" spans="2:6" s="59" customFormat="1" ht="10.5">
      <c r="B581" s="91"/>
      <c r="C581" s="151"/>
      <c r="D581" s="60"/>
      <c r="E581" s="60"/>
      <c r="F581" s="60"/>
    </row>
    <row r="582" spans="2:6" s="17" customFormat="1" ht="10.5">
      <c r="B582" s="91"/>
      <c r="C582" s="151"/>
      <c r="D582" s="18"/>
      <c r="E582" s="18"/>
      <c r="F582" s="18"/>
    </row>
    <row r="583" spans="1:6" s="48" customFormat="1" ht="15">
      <c r="A583" s="4" t="s">
        <v>44</v>
      </c>
      <c r="B583" s="3" t="s">
        <v>97</v>
      </c>
      <c r="C583" s="150" t="s">
        <v>157</v>
      </c>
      <c r="D583" s="5"/>
      <c r="E583" s="5"/>
      <c r="F583" s="5"/>
    </row>
    <row r="584" spans="2:6" s="17" customFormat="1" ht="10.5">
      <c r="B584" s="16"/>
      <c r="C584" s="151"/>
      <c r="D584" s="18"/>
      <c r="E584" s="18"/>
      <c r="F584" s="18"/>
    </row>
    <row r="585" spans="1:6" s="48" customFormat="1" ht="14">
      <c r="A585" s="6"/>
      <c r="B585" s="69"/>
      <c r="C585" s="129" t="s">
        <v>61</v>
      </c>
      <c r="D585" s="8">
        <f>D586+D588+D587</f>
        <v>10451756</v>
      </c>
      <c r="E585" s="8">
        <f t="shared" si="195" ref="E585:F585">E586+E588+E587</f>
        <v>614442</v>
      </c>
      <c r="F585" s="8">
        <f t="shared" si="195"/>
        <v>11066198</v>
      </c>
    </row>
    <row r="586" spans="1:6" s="48" customFormat="1" ht="13">
      <c r="A586" s="10"/>
      <c r="B586" s="74"/>
      <c r="C586" s="163" t="s">
        <v>342</v>
      </c>
      <c r="D586" s="11">
        <v>9804316</v>
      </c>
      <c r="E586" s="11">
        <v>19448</v>
      </c>
      <c r="F586" s="11">
        <f t="shared" si="196" ref="F586:F588">D586+E586</f>
        <v>9823764</v>
      </c>
    </row>
    <row r="587" spans="1:6" s="48" customFormat="1" ht="13">
      <c r="A587" s="10"/>
      <c r="B587" s="74"/>
      <c r="C587" s="155" t="s">
        <v>173</v>
      </c>
      <c r="D587" s="11">
        <v>561589</v>
      </c>
      <c r="E587" s="11">
        <v>588994</v>
      </c>
      <c r="F587" s="11">
        <f t="shared" si="196"/>
        <v>1150583</v>
      </c>
    </row>
    <row r="588" spans="2:6" ht="13">
      <c r="B588" s="74"/>
      <c r="C588" s="123" t="s">
        <v>117</v>
      </c>
      <c r="D588" s="11">
        <v>85851</v>
      </c>
      <c r="E588" s="11">
        <v>6000</v>
      </c>
      <c r="F588" s="11">
        <f t="shared" si="196"/>
        <v>91851</v>
      </c>
    </row>
    <row r="589" spans="1:6" s="48" customFormat="1" ht="14">
      <c r="A589" s="6"/>
      <c r="B589" s="69"/>
      <c r="C589" s="129" t="s">
        <v>3</v>
      </c>
      <c r="D589" s="8">
        <f>D590+D597</f>
        <v>10451756</v>
      </c>
      <c r="E589" s="8">
        <f t="shared" si="197" ref="E589:F589">E590+E597</f>
        <v>614442</v>
      </c>
      <c r="F589" s="8">
        <f t="shared" si="197"/>
        <v>11066198</v>
      </c>
    </row>
    <row r="590" spans="1:6" s="48" customFormat="1" ht="14">
      <c r="A590" s="19"/>
      <c r="B590" s="28"/>
      <c r="C590" s="138" t="s">
        <v>2</v>
      </c>
      <c r="D590" s="42">
        <f>D591+D596</f>
        <v>10446506</v>
      </c>
      <c r="E590" s="42">
        <f t="shared" si="198" ref="E590:F590">E591+E596</f>
        <v>614442</v>
      </c>
      <c r="F590" s="42">
        <f t="shared" si="198"/>
        <v>11060948</v>
      </c>
    </row>
    <row r="591" spans="1:6" s="48" customFormat="1" ht="13">
      <c r="A591" s="10"/>
      <c r="B591" s="74"/>
      <c r="C591" s="123" t="s">
        <v>5</v>
      </c>
      <c r="D591" s="11">
        <v>10268539</v>
      </c>
      <c r="E591" s="11">
        <v>616230</v>
      </c>
      <c r="F591" s="11">
        <f t="shared" si="199" ref="F591:F597">D591+E591</f>
        <v>10884769</v>
      </c>
    </row>
    <row r="592" spans="1:6" s="48" customFormat="1" ht="13">
      <c r="A592" s="10"/>
      <c r="B592" s="74"/>
      <c r="C592" s="167" t="s">
        <v>116</v>
      </c>
      <c r="D592" s="11">
        <v>8937244</v>
      </c>
      <c r="E592" s="11">
        <v>608230</v>
      </c>
      <c r="F592" s="11">
        <f t="shared" si="199"/>
        <v>9545474</v>
      </c>
    </row>
    <row r="593" spans="3:6" s="55" customFormat="1" ht="11.5">
      <c r="C593" s="156" t="s">
        <v>172</v>
      </c>
      <c r="D593" s="54">
        <v>435397</v>
      </c>
      <c r="E593" s="54">
        <v>580994</v>
      </c>
      <c r="F593" s="54">
        <f t="shared" si="199"/>
        <v>1016391</v>
      </c>
    </row>
    <row r="594" spans="1:6" s="48" customFormat="1" ht="13">
      <c r="A594" s="10"/>
      <c r="B594" s="74"/>
      <c r="C594" s="152" t="s">
        <v>119</v>
      </c>
      <c r="D594" s="11">
        <v>6973028</v>
      </c>
      <c r="E594" s="11">
        <v>359212</v>
      </c>
      <c r="F594" s="11">
        <f t="shared" si="199"/>
        <v>7332240</v>
      </c>
    </row>
    <row r="595" spans="3:6" s="55" customFormat="1" ht="11.5">
      <c r="C595" s="157" t="s">
        <v>243</v>
      </c>
      <c r="D595" s="54">
        <v>352292</v>
      </c>
      <c r="E595" s="54">
        <v>472778</v>
      </c>
      <c r="F595" s="54">
        <f t="shared" si="199"/>
        <v>825070</v>
      </c>
    </row>
    <row r="596" spans="3:6" ht="13">
      <c r="C596" s="123" t="s">
        <v>88</v>
      </c>
      <c r="D596" s="11">
        <v>177967</v>
      </c>
      <c r="E596" s="11">
        <v>-1788</v>
      </c>
      <c r="F596" s="11">
        <f t="shared" si="199"/>
        <v>176179</v>
      </c>
    </row>
    <row r="597" spans="2:6" ht="14">
      <c r="B597" s="74"/>
      <c r="C597" s="138" t="s">
        <v>84</v>
      </c>
      <c r="D597" s="42">
        <v>5250</v>
      </c>
      <c r="E597" s="42">
        <v>0</v>
      </c>
      <c r="F597" s="42">
        <f t="shared" si="199"/>
        <v>5250</v>
      </c>
    </row>
    <row r="598" spans="2:6" s="17" customFormat="1" ht="10.5">
      <c r="B598" s="91"/>
      <c r="C598" s="151"/>
      <c r="D598" s="18"/>
      <c r="E598" s="18"/>
      <c r="F598" s="18"/>
    </row>
    <row r="599" spans="2:6" s="17" customFormat="1" ht="10.5">
      <c r="B599" s="91"/>
      <c r="C599" s="151"/>
      <c r="D599" s="18"/>
      <c r="E599" s="18"/>
      <c r="F599" s="18"/>
    </row>
    <row r="600" spans="1:6" s="17" customFormat="1" ht="15">
      <c r="A600" s="4" t="s">
        <v>175</v>
      </c>
      <c r="B600" s="3" t="s">
        <v>94</v>
      </c>
      <c r="C600" s="164" t="s">
        <v>353</v>
      </c>
      <c r="D600" s="5"/>
      <c r="E600" s="5"/>
      <c r="F600" s="5"/>
    </row>
    <row r="601" spans="1:6" s="17" customFormat="1" ht="15">
      <c r="A601" s="4"/>
      <c r="B601" s="3"/>
      <c r="C601" s="164" t="s">
        <v>352</v>
      </c>
      <c r="D601" s="5"/>
      <c r="E601" s="5"/>
      <c r="F601" s="5"/>
    </row>
    <row r="602" spans="2:6" s="17" customFormat="1" ht="10.5">
      <c r="B602" s="16"/>
      <c r="C602" s="151"/>
      <c r="D602" s="18"/>
      <c r="E602" s="18"/>
      <c r="F602" s="18"/>
    </row>
    <row r="603" spans="1:6" s="17" customFormat="1" ht="14">
      <c r="A603" s="6"/>
      <c r="B603" s="69"/>
      <c r="C603" s="129" t="s">
        <v>61</v>
      </c>
      <c r="D603" s="8">
        <f>D604</f>
        <v>462653</v>
      </c>
      <c r="E603" s="8">
        <f t="shared" si="200" ref="E603:F603">E604</f>
        <v>0</v>
      </c>
      <c r="F603" s="8">
        <f t="shared" si="200"/>
        <v>462653</v>
      </c>
    </row>
    <row r="604" spans="1:6" s="17" customFormat="1" ht="13">
      <c r="A604" s="10"/>
      <c r="B604" s="74"/>
      <c r="C604" s="163" t="s">
        <v>342</v>
      </c>
      <c r="D604" s="11">
        <v>462653</v>
      </c>
      <c r="E604" s="11">
        <v>0</v>
      </c>
      <c r="F604" s="11">
        <f t="shared" si="201" ref="F604">D604+E604</f>
        <v>462653</v>
      </c>
    </row>
    <row r="605" spans="1:6" s="17" customFormat="1" ht="14">
      <c r="A605" s="6"/>
      <c r="B605" s="69"/>
      <c r="C605" s="129" t="s">
        <v>3</v>
      </c>
      <c r="D605" s="8">
        <f>D606</f>
        <v>462653</v>
      </c>
      <c r="E605" s="8">
        <f t="shared" si="202" ref="E605:F605">E606</f>
        <v>0</v>
      </c>
      <c r="F605" s="8">
        <f t="shared" si="202"/>
        <v>462653</v>
      </c>
    </row>
    <row r="606" spans="1:6" s="17" customFormat="1" ht="14">
      <c r="A606" s="19"/>
      <c r="B606" s="28"/>
      <c r="C606" s="138" t="s">
        <v>2</v>
      </c>
      <c r="D606" s="42">
        <f>D607+D608</f>
        <v>462653</v>
      </c>
      <c r="E606" s="42">
        <f t="shared" si="203" ref="E606:F606">E607+E608</f>
        <v>0</v>
      </c>
      <c r="F606" s="42">
        <f t="shared" si="203"/>
        <v>462653</v>
      </c>
    </row>
    <row r="607" spans="1:6" s="17" customFormat="1" ht="13">
      <c r="A607" s="10"/>
      <c r="B607" s="64"/>
      <c r="C607" s="123" t="s">
        <v>1</v>
      </c>
      <c r="D607" s="11">
        <v>402259</v>
      </c>
      <c r="E607" s="11">
        <v>11000</v>
      </c>
      <c r="F607" s="11">
        <f t="shared" si="204" ref="F607:F608">D607+E607</f>
        <v>413259</v>
      </c>
    </row>
    <row r="608" spans="3:6" ht="13">
      <c r="C608" s="123" t="s">
        <v>88</v>
      </c>
      <c r="D608" s="11">
        <v>60394</v>
      </c>
      <c r="E608" s="11">
        <v>-11000</v>
      </c>
      <c r="F608" s="11">
        <f t="shared" si="204"/>
        <v>49394</v>
      </c>
    </row>
    <row r="609" spans="2:6" s="17" customFormat="1" ht="10.5">
      <c r="B609" s="91"/>
      <c r="C609" s="151"/>
      <c r="D609" s="18"/>
      <c r="E609" s="18"/>
      <c r="F609" s="18"/>
    </row>
    <row r="610" spans="2:6" s="17" customFormat="1" ht="10.5">
      <c r="B610" s="91"/>
      <c r="C610" s="151"/>
      <c r="D610" s="18"/>
      <c r="E610" s="18"/>
      <c r="F610" s="18"/>
    </row>
    <row r="611" spans="1:6" s="4" customFormat="1" ht="15">
      <c r="A611" s="4" t="s">
        <v>43</v>
      </c>
      <c r="B611" s="3" t="s">
        <v>97</v>
      </c>
      <c r="C611" s="150" t="s">
        <v>168</v>
      </c>
      <c r="D611" s="5"/>
      <c r="E611" s="5"/>
      <c r="F611" s="5"/>
    </row>
    <row r="612" spans="2:6" s="17" customFormat="1" ht="10.5">
      <c r="B612" s="16"/>
      <c r="C612" s="151"/>
      <c r="D612" s="18"/>
      <c r="E612" s="18"/>
      <c r="F612" s="18"/>
    </row>
    <row r="613" spans="2:6" s="6" customFormat="1" ht="14">
      <c r="B613" s="69"/>
      <c r="C613" s="129" t="s">
        <v>61</v>
      </c>
      <c r="D613" s="8">
        <f>D614+D615</f>
        <v>177242</v>
      </c>
      <c r="E613" s="8">
        <f t="shared" si="205" ref="E613:F613">E614+E615</f>
        <v>800</v>
      </c>
      <c r="F613" s="8">
        <f t="shared" si="205"/>
        <v>178042</v>
      </c>
    </row>
    <row r="614" spans="2:6" ht="13">
      <c r="B614" s="74"/>
      <c r="C614" s="163" t="s">
        <v>342</v>
      </c>
      <c r="D614" s="11">
        <v>174842</v>
      </c>
      <c r="E614" s="11">
        <v>0</v>
      </c>
      <c r="F614" s="11">
        <f t="shared" si="206" ref="F614:F615">D614+E614</f>
        <v>174842</v>
      </c>
    </row>
    <row r="615" spans="2:6" ht="13">
      <c r="B615" s="74"/>
      <c r="C615" s="123" t="s">
        <v>117</v>
      </c>
      <c r="D615" s="11">
        <v>2400</v>
      </c>
      <c r="E615" s="11">
        <v>800</v>
      </c>
      <c r="F615" s="11">
        <f t="shared" si="206"/>
        <v>3200</v>
      </c>
    </row>
    <row r="616" spans="2:6" s="6" customFormat="1" ht="14">
      <c r="B616" s="69"/>
      <c r="C616" s="129" t="s">
        <v>3</v>
      </c>
      <c r="D616" s="8">
        <f>D617+D619</f>
        <v>177242</v>
      </c>
      <c r="E616" s="8">
        <f t="shared" si="207" ref="E616:F616">E617+E619</f>
        <v>800</v>
      </c>
      <c r="F616" s="8">
        <f t="shared" si="207"/>
        <v>178042</v>
      </c>
    </row>
    <row r="617" spans="2:6" s="19" customFormat="1" ht="14">
      <c r="B617" s="28"/>
      <c r="C617" s="138" t="s">
        <v>2</v>
      </c>
      <c r="D617" s="42">
        <f>D618</f>
        <v>82242</v>
      </c>
      <c r="E617" s="42">
        <f t="shared" si="208" ref="E617:F617">E618</f>
        <v>-19200</v>
      </c>
      <c r="F617" s="42">
        <f t="shared" si="208"/>
        <v>63042</v>
      </c>
    </row>
    <row r="618" spans="2:6" ht="13">
      <c r="B618" s="74"/>
      <c r="C618" s="123" t="s">
        <v>1</v>
      </c>
      <c r="D618" s="11">
        <v>82242</v>
      </c>
      <c r="E618" s="11">
        <v>-19200</v>
      </c>
      <c r="F618" s="11">
        <f t="shared" si="209" ref="F618:F619">D618+E618</f>
        <v>63042</v>
      </c>
    </row>
    <row r="619" spans="2:6" ht="14">
      <c r="B619" s="74"/>
      <c r="C619" s="138" t="s">
        <v>84</v>
      </c>
      <c r="D619" s="42">
        <v>95000</v>
      </c>
      <c r="E619" s="42">
        <v>20000</v>
      </c>
      <c r="F619" s="42">
        <f t="shared" si="209"/>
        <v>115000</v>
      </c>
    </row>
    <row r="620" spans="2:6" s="17" customFormat="1" ht="10.5">
      <c r="B620" s="91"/>
      <c r="C620" s="151"/>
      <c r="D620" s="18"/>
      <c r="E620" s="18"/>
      <c r="F620" s="18"/>
    </row>
    <row r="621" spans="2:6" s="17" customFormat="1" ht="10.5">
      <c r="B621" s="91"/>
      <c r="C621" s="151"/>
      <c r="D621" s="18"/>
      <c r="E621" s="18"/>
      <c r="F621" s="18"/>
    </row>
    <row r="622" spans="1:6" ht="15">
      <c r="A622" s="4" t="s">
        <v>304</v>
      </c>
      <c r="B622" s="3" t="s">
        <v>97</v>
      </c>
      <c r="C622" s="150" t="s">
        <v>305</v>
      </c>
      <c r="D622" s="5"/>
      <c r="E622" s="5"/>
      <c r="F622" s="5"/>
    </row>
    <row r="623" spans="1:6" ht="15">
      <c r="A623" s="4"/>
      <c r="B623" s="3"/>
      <c r="C623" s="150" t="s">
        <v>306</v>
      </c>
      <c r="D623" s="5"/>
      <c r="E623" s="5"/>
      <c r="F623" s="5"/>
    </row>
    <row r="624" spans="2:6" s="59" customFormat="1" ht="10.5">
      <c r="B624" s="82"/>
      <c r="C624" s="149"/>
      <c r="D624" s="60"/>
      <c r="E624" s="60"/>
      <c r="F624" s="60"/>
    </row>
    <row r="625" spans="1:6" ht="14">
      <c r="A625" s="6"/>
      <c r="B625" s="69"/>
      <c r="C625" s="129" t="s">
        <v>61</v>
      </c>
      <c r="D625" s="8">
        <f>D626</f>
        <v>60000</v>
      </c>
      <c r="E625" s="8">
        <f t="shared" si="210" ref="E625:F625">E626</f>
        <v>-20000</v>
      </c>
      <c r="F625" s="8">
        <f t="shared" si="210"/>
        <v>40000</v>
      </c>
    </row>
    <row r="626" spans="2:6" ht="13">
      <c r="B626" s="74"/>
      <c r="C626" s="163" t="s">
        <v>342</v>
      </c>
      <c r="D626" s="124">
        <v>60000</v>
      </c>
      <c r="E626" s="11">
        <v>-20000</v>
      </c>
      <c r="F626" s="11">
        <f t="shared" si="211" ref="F626">D626+E626</f>
        <v>40000</v>
      </c>
    </row>
    <row r="627" spans="1:6" ht="14">
      <c r="A627" s="6"/>
      <c r="B627" s="69"/>
      <c r="C627" s="129" t="s">
        <v>3</v>
      </c>
      <c r="D627" s="8">
        <f t="shared" si="212" ref="D627:F628">D628</f>
        <v>60000</v>
      </c>
      <c r="E627" s="8">
        <f t="shared" si="212"/>
        <v>-20000</v>
      </c>
      <c r="F627" s="8">
        <f t="shared" si="212"/>
        <v>40000</v>
      </c>
    </row>
    <row r="628" spans="2:6" s="19" customFormat="1" ht="14">
      <c r="B628" s="28"/>
      <c r="C628" s="138" t="s">
        <v>2</v>
      </c>
      <c r="D628" s="42">
        <f t="shared" si="212"/>
        <v>60000</v>
      </c>
      <c r="E628" s="42">
        <f t="shared" si="212"/>
        <v>-20000</v>
      </c>
      <c r="F628" s="42">
        <f t="shared" si="212"/>
        <v>40000</v>
      </c>
    </row>
    <row r="629" spans="1:6" ht="13">
      <c r="A629" s="102"/>
      <c r="B629" s="74"/>
      <c r="C629" s="123" t="s">
        <v>85</v>
      </c>
      <c r="D629" s="11">
        <v>60000</v>
      </c>
      <c r="E629" s="11">
        <v>-20000</v>
      </c>
      <c r="F629" s="11">
        <f t="shared" si="213" ref="F629">D629+E629</f>
        <v>40000</v>
      </c>
    </row>
    <row r="630" spans="2:6" s="17" customFormat="1" ht="10.5">
      <c r="B630" s="91"/>
      <c r="C630" s="151"/>
      <c r="D630" s="18"/>
      <c r="E630" s="18"/>
      <c r="F630" s="18"/>
    </row>
    <row r="631" spans="2:6" s="17" customFormat="1" ht="10.5">
      <c r="B631" s="91"/>
      <c r="C631" s="151"/>
      <c r="D631" s="18"/>
      <c r="E631" s="18"/>
      <c r="F631" s="18"/>
    </row>
    <row r="632" spans="1:6" s="4" customFormat="1" ht="15">
      <c r="A632" s="4" t="s">
        <v>59</v>
      </c>
      <c r="B632" s="3" t="s">
        <v>113</v>
      </c>
      <c r="C632" s="150" t="s">
        <v>73</v>
      </c>
      <c r="D632" s="5"/>
      <c r="E632" s="5"/>
      <c r="F632" s="5"/>
    </row>
    <row r="633" spans="2:6" s="59" customFormat="1" ht="10.5">
      <c r="B633" s="82"/>
      <c r="C633" s="149"/>
      <c r="D633" s="60"/>
      <c r="E633" s="60"/>
      <c r="F633" s="60"/>
    </row>
    <row r="634" spans="2:6" s="6" customFormat="1" ht="14">
      <c r="B634" s="69"/>
      <c r="C634" s="129" t="s">
        <v>61</v>
      </c>
      <c r="D634" s="8">
        <f>SUM(D635:D636)</f>
        <v>1445253</v>
      </c>
      <c r="E634" s="8">
        <f t="shared" si="214" ref="E634:F634">SUM(E635:E636)</f>
        <v>-103331</v>
      </c>
      <c r="F634" s="8">
        <f t="shared" si="214"/>
        <v>1341922</v>
      </c>
    </row>
    <row r="635" spans="1:6" s="6" customFormat="1" ht="14">
      <c r="A635" s="10"/>
      <c r="B635" s="74"/>
      <c r="C635" s="163" t="s">
        <v>342</v>
      </c>
      <c r="D635" s="11">
        <v>1426603</v>
      </c>
      <c r="E635" s="11">
        <v>-113542</v>
      </c>
      <c r="F635" s="11">
        <f t="shared" si="215" ref="F635:F636">D635+E635</f>
        <v>1313061</v>
      </c>
    </row>
    <row r="636" spans="1:6" s="6" customFormat="1" ht="14">
      <c r="A636" s="10"/>
      <c r="B636" s="74"/>
      <c r="C636" s="155" t="s">
        <v>173</v>
      </c>
      <c r="D636" s="51">
        <v>18650</v>
      </c>
      <c r="E636" s="51">
        <v>10211</v>
      </c>
      <c r="F636" s="11">
        <f t="shared" si="215"/>
        <v>28861</v>
      </c>
    </row>
    <row r="637" spans="2:6" s="6" customFormat="1" ht="14">
      <c r="B637" s="69"/>
      <c r="C637" s="129" t="s">
        <v>3</v>
      </c>
      <c r="D637" s="8">
        <f t="shared" si="216" ref="D637:F638">D638</f>
        <v>1445253</v>
      </c>
      <c r="E637" s="8">
        <f t="shared" si="216"/>
        <v>-103331</v>
      </c>
      <c r="F637" s="8">
        <f t="shared" si="216"/>
        <v>1341922</v>
      </c>
    </row>
    <row r="638" spans="1:6" s="6" customFormat="1" ht="14">
      <c r="A638" s="19"/>
      <c r="B638" s="28"/>
      <c r="C638" s="138" t="s">
        <v>2</v>
      </c>
      <c r="D638" s="42">
        <f t="shared" si="216"/>
        <v>1445253</v>
      </c>
      <c r="E638" s="42">
        <f t="shared" si="216"/>
        <v>-103331</v>
      </c>
      <c r="F638" s="42">
        <f t="shared" si="216"/>
        <v>1341922</v>
      </c>
    </row>
    <row r="639" spans="3:6" ht="13">
      <c r="C639" s="123" t="s">
        <v>88</v>
      </c>
      <c r="D639" s="11">
        <v>1445253</v>
      </c>
      <c r="E639" s="11">
        <v>-103331</v>
      </c>
      <c r="F639" s="11">
        <f t="shared" si="217" ref="F639">D639+E639</f>
        <v>1341922</v>
      </c>
    </row>
    <row r="640" spans="3:6" s="59" customFormat="1" ht="10.5">
      <c r="C640" s="149"/>
      <c r="D640" s="60"/>
      <c r="E640" s="60"/>
      <c r="F640" s="60"/>
    </row>
    <row r="641" spans="3:6" s="59" customFormat="1" ht="10.5">
      <c r="C641" s="149"/>
      <c r="D641" s="60"/>
      <c r="E641" s="60"/>
      <c r="F641" s="60"/>
    </row>
    <row r="642" spans="1:6" ht="15">
      <c r="A642" s="4" t="s">
        <v>67</v>
      </c>
      <c r="B642" s="3" t="s">
        <v>113</v>
      </c>
      <c r="C642" s="150" t="s">
        <v>69</v>
      </c>
      <c r="D642" s="5"/>
      <c r="E642" s="5"/>
      <c r="F642" s="5"/>
    </row>
    <row r="643" spans="2:6" s="59" customFormat="1" ht="10.5">
      <c r="B643" s="82"/>
      <c r="C643" s="149"/>
      <c r="D643" s="60"/>
      <c r="E643" s="60"/>
      <c r="F643" s="60"/>
    </row>
    <row r="644" spans="1:6" ht="14">
      <c r="A644" s="6"/>
      <c r="B644" s="69"/>
      <c r="C644" s="129" t="s">
        <v>61</v>
      </c>
      <c r="D644" s="8">
        <f>D645+D646</f>
        <v>1558378</v>
      </c>
      <c r="E644" s="43">
        <f t="shared" si="218" ref="E644:F644">E645+E646</f>
        <v>4780</v>
      </c>
      <c r="F644" s="43">
        <f t="shared" si="218"/>
        <v>1563158</v>
      </c>
    </row>
    <row r="645" spans="2:6" ht="13">
      <c r="B645" s="74"/>
      <c r="C645" s="163" t="s">
        <v>342</v>
      </c>
      <c r="D645" s="11">
        <v>1558378</v>
      </c>
      <c r="E645" s="11">
        <v>0</v>
      </c>
      <c r="F645" s="11">
        <f t="shared" si="219" ref="F645:F646">D645+E645</f>
        <v>1558378</v>
      </c>
    </row>
    <row r="646" spans="2:6" s="52" customFormat="1" ht="13">
      <c r="B646" s="94"/>
      <c r="C646" s="160" t="s">
        <v>173</v>
      </c>
      <c r="D646" s="51">
        <v>0</v>
      </c>
      <c r="E646" s="51">
        <v>4780</v>
      </c>
      <c r="F646" s="51">
        <f t="shared" si="219"/>
        <v>4780</v>
      </c>
    </row>
    <row r="647" spans="1:6" ht="14">
      <c r="A647" s="6"/>
      <c r="B647" s="69"/>
      <c r="C647" s="129" t="s">
        <v>3</v>
      </c>
      <c r="D647" s="8">
        <f t="shared" si="220" ref="D647:F648">D648</f>
        <v>1558378</v>
      </c>
      <c r="E647" s="8">
        <f t="shared" si="220"/>
        <v>4780</v>
      </c>
      <c r="F647" s="8">
        <f t="shared" si="220"/>
        <v>1563158</v>
      </c>
    </row>
    <row r="648" spans="2:6" s="19" customFormat="1" ht="14">
      <c r="B648" s="28"/>
      <c r="C648" s="138" t="s">
        <v>2</v>
      </c>
      <c r="D648" s="42">
        <f t="shared" si="220"/>
        <v>1558378</v>
      </c>
      <c r="E648" s="42">
        <f t="shared" si="220"/>
        <v>4780</v>
      </c>
      <c r="F648" s="42">
        <f t="shared" si="220"/>
        <v>1563158</v>
      </c>
    </row>
    <row r="649" spans="3:6" ht="13">
      <c r="C649" s="123" t="s">
        <v>88</v>
      </c>
      <c r="D649" s="11">
        <v>1558378</v>
      </c>
      <c r="E649" s="11">
        <v>4780</v>
      </c>
      <c r="F649" s="11">
        <f t="shared" si="221" ref="F649">D649+E649</f>
        <v>1563158</v>
      </c>
    </row>
    <row r="650" spans="3:6" s="59" customFormat="1" ht="10.5">
      <c r="C650" s="149"/>
      <c r="D650" s="60"/>
      <c r="E650" s="60"/>
      <c r="F650" s="60"/>
    </row>
    <row r="651" spans="3:6" s="59" customFormat="1" ht="10.5">
      <c r="C651" s="149"/>
      <c r="D651" s="60"/>
      <c r="E651" s="60"/>
      <c r="F651" s="60"/>
    </row>
    <row r="652" spans="3:6" s="59" customFormat="1" ht="10.5">
      <c r="C652" s="149"/>
      <c r="D652" s="60"/>
      <c r="E652" s="60"/>
      <c r="F652" s="60"/>
    </row>
    <row r="653" spans="3:6" s="59" customFormat="1" ht="10.5">
      <c r="C653" s="151"/>
      <c r="D653" s="60"/>
      <c r="E653" s="60"/>
      <c r="F653" s="60"/>
    </row>
    <row r="654" spans="3:6" s="59" customFormat="1" ht="10.5">
      <c r="C654" s="151"/>
      <c r="D654" s="60"/>
      <c r="E654" s="60"/>
      <c r="F654" s="60"/>
    </row>
    <row r="655" spans="3:6" s="59" customFormat="1" ht="10.5">
      <c r="C655" s="151"/>
      <c r="D655" s="60"/>
      <c r="E655" s="60"/>
      <c r="F655" s="60"/>
    </row>
    <row r="656" spans="1:6" ht="17.5">
      <c r="A656" s="33"/>
      <c r="B656" s="33"/>
      <c r="C656" s="168" t="s">
        <v>315</v>
      </c>
      <c r="D656" s="61"/>
      <c r="E656" s="61"/>
      <c r="F656" s="61"/>
    </row>
    <row r="657" spans="1:6" s="52" customFormat="1" ht="17.5">
      <c r="A657" s="184"/>
      <c r="B657" s="184"/>
      <c r="C657" s="168" t="s">
        <v>316</v>
      </c>
      <c r="D657" s="61"/>
      <c r="E657" s="61"/>
      <c r="F657" s="61"/>
    </row>
    <row r="658" spans="1:6" s="59" customFormat="1" ht="10.5">
      <c r="A658" s="85"/>
      <c r="B658" s="85"/>
      <c r="C658" s="149"/>
      <c r="D658" s="60"/>
      <c r="E658" s="60"/>
      <c r="F658" s="60"/>
    </row>
    <row r="659" spans="1:6" ht="14">
      <c r="A659" s="94"/>
      <c r="B659" s="94"/>
      <c r="C659" s="129" t="s">
        <v>61</v>
      </c>
      <c r="D659" s="8">
        <f>D660+D661</f>
        <v>14019378</v>
      </c>
      <c r="E659" s="8">
        <f t="shared" si="222" ref="E659:F659">E660+E661</f>
        <v>-110510</v>
      </c>
      <c r="F659" s="8">
        <f t="shared" si="222"/>
        <v>13908868</v>
      </c>
    </row>
    <row r="660" spans="1:6" ht="13">
      <c r="A660" s="94"/>
      <c r="B660" s="94"/>
      <c r="C660" s="163" t="s">
        <v>342</v>
      </c>
      <c r="D660" s="11">
        <f>D676+D691</f>
        <v>13520163</v>
      </c>
      <c r="E660" s="11">
        <f t="shared" si="223" ref="E660:F660">E676+E691</f>
        <v>0</v>
      </c>
      <c r="F660" s="11">
        <f t="shared" si="223"/>
        <v>13520163</v>
      </c>
    </row>
    <row r="661" spans="1:6" ht="13">
      <c r="A661" s="94"/>
      <c r="B661" s="94"/>
      <c r="C661" s="123" t="s">
        <v>117</v>
      </c>
      <c r="D661" s="11">
        <f>D677+D692</f>
        <v>499215</v>
      </c>
      <c r="E661" s="11">
        <f t="shared" si="224" ref="E661:F661">E677+E692</f>
        <v>-110510</v>
      </c>
      <c r="F661" s="11">
        <f t="shared" si="224"/>
        <v>388705</v>
      </c>
    </row>
    <row r="662" spans="1:6" ht="14">
      <c r="A662" s="94"/>
      <c r="B662" s="94"/>
      <c r="C662" s="129" t="s">
        <v>3</v>
      </c>
      <c r="D662" s="8">
        <f>D663+D668</f>
        <v>14019378</v>
      </c>
      <c r="E662" s="8">
        <f t="shared" si="225" ref="E662:F662">E663+E668</f>
        <v>-110510</v>
      </c>
      <c r="F662" s="8">
        <f t="shared" si="225"/>
        <v>13908868</v>
      </c>
    </row>
    <row r="663" spans="1:6" ht="14">
      <c r="A663" s="94"/>
      <c r="B663" s="94"/>
      <c r="C663" s="138" t="s">
        <v>2</v>
      </c>
      <c r="D663" s="42">
        <f>D664+D667</f>
        <v>13259789</v>
      </c>
      <c r="E663" s="42">
        <f t="shared" si="226" ref="E663:F663">E664+E667</f>
        <v>-53892</v>
      </c>
      <c r="F663" s="42">
        <f t="shared" si="226"/>
        <v>13205897</v>
      </c>
    </row>
    <row r="664" spans="1:6" ht="13">
      <c r="A664" s="94"/>
      <c r="B664" s="94"/>
      <c r="C664" s="123" t="s">
        <v>5</v>
      </c>
      <c r="D664" s="11">
        <f>D680+D695</f>
        <v>13259789</v>
      </c>
      <c r="E664" s="11">
        <f t="shared" si="227" ref="E664:F664">E680+E695</f>
        <v>-62721</v>
      </c>
      <c r="F664" s="11">
        <f t="shared" si="227"/>
        <v>13197068</v>
      </c>
    </row>
    <row r="665" spans="1:6" ht="13">
      <c r="A665" s="94"/>
      <c r="B665" s="94"/>
      <c r="C665" s="152" t="s">
        <v>116</v>
      </c>
      <c r="D665" s="11">
        <f>D681+D696</f>
        <v>3016773</v>
      </c>
      <c r="E665" s="11">
        <f t="shared" si="228" ref="E665:F665">E681+E696</f>
        <v>20462</v>
      </c>
      <c r="F665" s="11">
        <f t="shared" si="228"/>
        <v>3037235</v>
      </c>
    </row>
    <row r="666" spans="1:6" ht="13">
      <c r="A666" s="94"/>
      <c r="B666" s="94"/>
      <c r="C666" s="153" t="s">
        <v>119</v>
      </c>
      <c r="D666" s="11">
        <f>D682+D697</f>
        <v>2352880</v>
      </c>
      <c r="E666" s="11">
        <f t="shared" si="229" ref="E666:F666">E682+E697</f>
        <v>-18444</v>
      </c>
      <c r="F666" s="11">
        <f t="shared" si="229"/>
        <v>2334436</v>
      </c>
    </row>
    <row r="667" spans="3:6" s="52" customFormat="1" ht="13">
      <c r="C667" s="163" t="s">
        <v>88</v>
      </c>
      <c r="D667" s="51">
        <f>D683</f>
        <v>0</v>
      </c>
      <c r="E667" s="51">
        <f t="shared" si="230" ref="E667:F667">E683</f>
        <v>8829</v>
      </c>
      <c r="F667" s="51">
        <f t="shared" si="230"/>
        <v>8829</v>
      </c>
    </row>
    <row r="668" spans="1:6" ht="14">
      <c r="A668" s="94"/>
      <c r="B668" s="94"/>
      <c r="C668" s="138" t="s">
        <v>84</v>
      </c>
      <c r="D668" s="42">
        <f>D684+D698</f>
        <v>759589</v>
      </c>
      <c r="E668" s="42">
        <f t="shared" si="231" ref="E668:F668">E684+E698</f>
        <v>-56618</v>
      </c>
      <c r="F668" s="42">
        <f t="shared" si="231"/>
        <v>702971</v>
      </c>
    </row>
    <row r="669" spans="1:6" s="59" customFormat="1" ht="10.5">
      <c r="A669" s="110"/>
      <c r="B669" s="110"/>
      <c r="C669" s="149"/>
      <c r="D669" s="60"/>
      <c r="E669" s="60"/>
      <c r="F669" s="60"/>
    </row>
    <row r="670" spans="1:6" s="59" customFormat="1" ht="10.5">
      <c r="A670" s="110"/>
      <c r="B670" s="110"/>
      <c r="C670" s="149"/>
      <c r="D670" s="60"/>
      <c r="E670" s="60"/>
      <c r="F670" s="60"/>
    </row>
    <row r="671" spans="1:6" s="59" customFormat="1" ht="10.5">
      <c r="A671" s="110"/>
      <c r="B671" s="110"/>
      <c r="C671" s="151"/>
      <c r="D671" s="60"/>
      <c r="E671" s="60"/>
      <c r="F671" s="60"/>
    </row>
    <row r="672" spans="1:6" ht="15">
      <c r="A672" s="80" t="s">
        <v>76</v>
      </c>
      <c r="B672" s="3" t="s">
        <v>96</v>
      </c>
      <c r="C672" s="150" t="s">
        <v>351</v>
      </c>
      <c r="D672" s="5"/>
      <c r="E672" s="5"/>
      <c r="F672" s="5"/>
    </row>
    <row r="673" spans="1:6" s="52" customFormat="1" ht="15">
      <c r="A673" s="80"/>
      <c r="B673" s="106"/>
      <c r="C673" s="164" t="s">
        <v>316</v>
      </c>
      <c r="D673" s="93"/>
      <c r="E673" s="93"/>
      <c r="F673" s="93"/>
    </row>
    <row r="674" spans="1:6" s="59" customFormat="1" ht="10.5">
      <c r="A674" s="85"/>
      <c r="B674" s="85"/>
      <c r="C674" s="149"/>
      <c r="D674" s="60"/>
      <c r="E674" s="60"/>
      <c r="F674" s="60"/>
    </row>
    <row r="675" spans="1:6" ht="14">
      <c r="A675" s="6"/>
      <c r="B675" s="6"/>
      <c r="C675" s="129" t="s">
        <v>61</v>
      </c>
      <c r="D675" s="8">
        <f>D676+D677</f>
        <v>12898615</v>
      </c>
      <c r="E675" s="8">
        <f t="shared" si="232" ref="E675:F675">E676+E677</f>
        <v>-115000</v>
      </c>
      <c r="F675" s="8">
        <f t="shared" si="232"/>
        <v>12783615</v>
      </c>
    </row>
    <row r="676" spans="1:6" ht="13">
      <c r="A676" s="74"/>
      <c r="B676" s="74"/>
      <c r="C676" s="163" t="s">
        <v>342</v>
      </c>
      <c r="D676" s="11">
        <v>12400610</v>
      </c>
      <c r="E676" s="11">
        <v>0</v>
      </c>
      <c r="F676" s="11">
        <f t="shared" si="233" ref="F676:F677">D676+E676</f>
        <v>12400610</v>
      </c>
    </row>
    <row r="677" spans="1:6" ht="13">
      <c r="A677" s="74"/>
      <c r="B677" s="74"/>
      <c r="C677" s="123" t="s">
        <v>117</v>
      </c>
      <c r="D677" s="11">
        <v>498005</v>
      </c>
      <c r="E677" s="11">
        <v>-115000</v>
      </c>
      <c r="F677" s="11">
        <f t="shared" si="233"/>
        <v>383005</v>
      </c>
    </row>
    <row r="678" spans="1:6" ht="14">
      <c r="A678" s="69"/>
      <c r="B678" s="69"/>
      <c r="C678" s="129" t="s">
        <v>3</v>
      </c>
      <c r="D678" s="8">
        <f>D679+D684</f>
        <v>12898615</v>
      </c>
      <c r="E678" s="8">
        <f t="shared" si="234" ref="E678:F678">E679+E684</f>
        <v>-115000</v>
      </c>
      <c r="F678" s="8">
        <f t="shared" si="234"/>
        <v>12783615</v>
      </c>
    </row>
    <row r="679" spans="1:6" ht="14">
      <c r="A679" s="28"/>
      <c r="B679" s="28"/>
      <c r="C679" s="138" t="s">
        <v>2</v>
      </c>
      <c r="D679" s="42">
        <f>D680+D683</f>
        <v>12337250</v>
      </c>
      <c r="E679" s="42">
        <f t="shared" si="235" ref="E679:F679">E680+E683</f>
        <v>-58382</v>
      </c>
      <c r="F679" s="42">
        <f t="shared" si="235"/>
        <v>12278868</v>
      </c>
    </row>
    <row r="680" spans="1:6" ht="13">
      <c r="A680" s="74"/>
      <c r="B680" s="74"/>
      <c r="C680" s="123" t="s">
        <v>5</v>
      </c>
      <c r="D680" s="11">
        <v>12337250</v>
      </c>
      <c r="E680" s="11">
        <v>-67211</v>
      </c>
      <c r="F680" s="11">
        <f t="shared" si="236" ref="F680:F684">D680+E680</f>
        <v>12270039</v>
      </c>
    </row>
    <row r="681" spans="1:6" ht="13">
      <c r="A681" s="74"/>
      <c r="B681" s="74"/>
      <c r="C681" s="152" t="s">
        <v>116</v>
      </c>
      <c r="D681" s="11">
        <v>2695527</v>
      </c>
      <c r="E681" s="11">
        <v>17256</v>
      </c>
      <c r="F681" s="11">
        <f t="shared" si="236"/>
        <v>2712783</v>
      </c>
    </row>
    <row r="682" spans="1:6" ht="13">
      <c r="A682" s="74"/>
      <c r="B682" s="74"/>
      <c r="C682" s="153" t="s">
        <v>119</v>
      </c>
      <c r="D682" s="11">
        <v>2102281</v>
      </c>
      <c r="E682" s="11">
        <v>-21038</v>
      </c>
      <c r="F682" s="11">
        <f t="shared" si="236"/>
        <v>2081243</v>
      </c>
    </row>
    <row r="683" spans="3:6" s="52" customFormat="1" ht="13">
      <c r="C683" s="163" t="s">
        <v>88</v>
      </c>
      <c r="D683" s="51">
        <v>0</v>
      </c>
      <c r="E683" s="51">
        <v>8829</v>
      </c>
      <c r="F683" s="51">
        <f t="shared" si="236"/>
        <v>8829</v>
      </c>
    </row>
    <row r="684" spans="1:6" ht="14">
      <c r="A684" s="120"/>
      <c r="B684" s="120"/>
      <c r="C684" s="138" t="s">
        <v>84</v>
      </c>
      <c r="D684" s="42">
        <v>561365</v>
      </c>
      <c r="E684" s="42">
        <v>-56618</v>
      </c>
      <c r="F684" s="42">
        <f t="shared" si="236"/>
        <v>504747</v>
      </c>
    </row>
    <row r="685" spans="1:6" s="59" customFormat="1" ht="10.5">
      <c r="A685" s="110"/>
      <c r="B685" s="110"/>
      <c r="C685" s="149"/>
      <c r="D685" s="60"/>
      <c r="E685" s="60"/>
      <c r="F685" s="60"/>
    </row>
    <row r="686" spans="1:6" s="59" customFormat="1" ht="10.5">
      <c r="A686" s="110"/>
      <c r="B686" s="110"/>
      <c r="C686" s="149"/>
      <c r="D686" s="60"/>
      <c r="E686" s="60"/>
      <c r="F686" s="60"/>
    </row>
    <row r="687" spans="1:6" s="59" customFormat="1" ht="10.5">
      <c r="A687" s="110"/>
      <c r="B687" s="110"/>
      <c r="C687" s="151"/>
      <c r="D687" s="60"/>
      <c r="E687" s="60"/>
      <c r="F687" s="60"/>
    </row>
    <row r="688" spans="1:6" ht="15">
      <c r="A688" s="80" t="s">
        <v>170</v>
      </c>
      <c r="B688" s="3" t="s">
        <v>105</v>
      </c>
      <c r="C688" s="150" t="s">
        <v>232</v>
      </c>
      <c r="D688" s="5"/>
      <c r="E688" s="5"/>
      <c r="F688" s="5"/>
    </row>
    <row r="689" spans="1:6" s="59" customFormat="1" ht="10.5">
      <c r="A689" s="85"/>
      <c r="B689" s="85"/>
      <c r="C689" s="149"/>
      <c r="D689" s="60"/>
      <c r="E689" s="60"/>
      <c r="F689" s="60"/>
    </row>
    <row r="690" spans="1:6" ht="14">
      <c r="A690" s="6"/>
      <c r="B690" s="6"/>
      <c r="C690" s="129" t="s">
        <v>61</v>
      </c>
      <c r="D690" s="8">
        <f>D691+D692</f>
        <v>1120763</v>
      </c>
      <c r="E690" s="8">
        <f t="shared" si="237" ref="E690:F690">E691+E692</f>
        <v>4490</v>
      </c>
      <c r="F690" s="8">
        <f t="shared" si="237"/>
        <v>1125253</v>
      </c>
    </row>
    <row r="691" spans="1:6" ht="13">
      <c r="A691" s="74"/>
      <c r="B691" s="74"/>
      <c r="C691" s="163" t="s">
        <v>342</v>
      </c>
      <c r="D691" s="11">
        <v>1119553</v>
      </c>
      <c r="E691" s="11">
        <v>0</v>
      </c>
      <c r="F691" s="11">
        <f t="shared" si="238" ref="F691:F692">D691+E691</f>
        <v>1119553</v>
      </c>
    </row>
    <row r="692" spans="1:6" ht="13">
      <c r="A692" s="74"/>
      <c r="B692" s="74"/>
      <c r="C692" s="123" t="s">
        <v>117</v>
      </c>
      <c r="D692" s="11">
        <v>1210</v>
      </c>
      <c r="E692" s="11">
        <v>4490</v>
      </c>
      <c r="F692" s="11">
        <f t="shared" si="238"/>
        <v>5700</v>
      </c>
    </row>
    <row r="693" spans="1:6" ht="14">
      <c r="A693" s="69"/>
      <c r="B693" s="69"/>
      <c r="C693" s="129" t="s">
        <v>3</v>
      </c>
      <c r="D693" s="8">
        <f>D694+D698</f>
        <v>1120763</v>
      </c>
      <c r="E693" s="8">
        <f t="shared" si="239" ref="E693:F693">E694+E698</f>
        <v>4490</v>
      </c>
      <c r="F693" s="8">
        <f t="shared" si="239"/>
        <v>1125253</v>
      </c>
    </row>
    <row r="694" spans="1:6" ht="14">
      <c r="A694" s="28"/>
      <c r="B694" s="28"/>
      <c r="C694" s="138" t="s">
        <v>2</v>
      </c>
      <c r="D694" s="42">
        <f>D695</f>
        <v>922539</v>
      </c>
      <c r="E694" s="42">
        <f t="shared" si="240" ref="E694:F694">E695</f>
        <v>4490</v>
      </c>
      <c r="F694" s="42">
        <f t="shared" si="240"/>
        <v>927029</v>
      </c>
    </row>
    <row r="695" spans="1:6" ht="13">
      <c r="A695" s="74"/>
      <c r="B695" s="74"/>
      <c r="C695" s="123" t="s">
        <v>5</v>
      </c>
      <c r="D695" s="11">
        <v>922539</v>
      </c>
      <c r="E695" s="11">
        <v>4490</v>
      </c>
      <c r="F695" s="11">
        <f t="shared" si="241" ref="F695:F698">D695+E695</f>
        <v>927029</v>
      </c>
    </row>
    <row r="696" spans="1:6" ht="13">
      <c r="A696" s="74"/>
      <c r="B696" s="74"/>
      <c r="C696" s="152" t="s">
        <v>116</v>
      </c>
      <c r="D696" s="11">
        <v>321246</v>
      </c>
      <c r="E696" s="11">
        <v>3206</v>
      </c>
      <c r="F696" s="11">
        <f t="shared" si="241"/>
        <v>324452</v>
      </c>
    </row>
    <row r="697" spans="1:6" ht="13">
      <c r="A697" s="74"/>
      <c r="B697" s="74"/>
      <c r="C697" s="153" t="s">
        <v>119</v>
      </c>
      <c r="D697" s="11">
        <v>250599</v>
      </c>
      <c r="E697" s="11">
        <v>2594</v>
      </c>
      <c r="F697" s="11">
        <f t="shared" si="241"/>
        <v>253193</v>
      </c>
    </row>
    <row r="698" spans="1:6" ht="14">
      <c r="A698" s="120"/>
      <c r="B698" s="120"/>
      <c r="C698" s="138" t="s">
        <v>84</v>
      </c>
      <c r="D698" s="42">
        <v>198224</v>
      </c>
      <c r="E698" s="42">
        <v>0</v>
      </c>
      <c r="F698" s="42">
        <f t="shared" si="241"/>
        <v>198224</v>
      </c>
    </row>
    <row r="699" spans="1:6" s="59" customFormat="1" ht="10.5">
      <c r="A699" s="110"/>
      <c r="B699" s="110"/>
      <c r="C699" s="149"/>
      <c r="D699" s="60"/>
      <c r="E699" s="60"/>
      <c r="F699" s="60"/>
    </row>
    <row r="700" spans="1:6" s="59" customFormat="1" ht="10.5">
      <c r="A700" s="110"/>
      <c r="B700" s="110"/>
      <c r="C700" s="149"/>
      <c r="D700" s="60"/>
      <c r="E700" s="60"/>
      <c r="F700" s="60"/>
    </row>
    <row r="701" spans="1:6" s="59" customFormat="1" ht="10.5">
      <c r="A701" s="110"/>
      <c r="B701" s="110"/>
      <c r="C701" s="149"/>
      <c r="D701" s="60"/>
      <c r="E701" s="60"/>
      <c r="F701" s="60"/>
    </row>
    <row r="702" spans="1:6" ht="17.5">
      <c r="A702" s="33"/>
      <c r="C702" s="168" t="s">
        <v>314</v>
      </c>
      <c r="D702" s="61"/>
      <c r="E702" s="61"/>
      <c r="F702" s="61"/>
    </row>
    <row r="703" spans="1:6" ht="17.5">
      <c r="A703" s="130"/>
      <c r="C703" s="168" t="s">
        <v>279</v>
      </c>
      <c r="D703" s="61"/>
      <c r="E703" s="61"/>
      <c r="F703" s="61"/>
    </row>
    <row r="704" spans="1:6" s="17" customFormat="1" ht="10.5">
      <c r="A704" s="91"/>
      <c r="B704" s="91"/>
      <c r="C704" s="151"/>
      <c r="D704" s="18"/>
      <c r="E704" s="18"/>
      <c r="F704" s="18"/>
    </row>
    <row r="705" spans="1:6" ht="15">
      <c r="A705" s="80" t="s">
        <v>221</v>
      </c>
      <c r="B705" s="3" t="s">
        <v>135</v>
      </c>
      <c r="C705" s="150" t="s">
        <v>345</v>
      </c>
      <c r="D705" s="5"/>
      <c r="E705" s="5"/>
      <c r="F705" s="5"/>
    </row>
    <row r="706" spans="1:6" s="52" customFormat="1" ht="15">
      <c r="A706" s="80"/>
      <c r="B706" s="106"/>
      <c r="C706" s="164" t="s">
        <v>279</v>
      </c>
      <c r="D706" s="93"/>
      <c r="E706" s="93"/>
      <c r="F706" s="93"/>
    </row>
    <row r="707" spans="1:6" s="59" customFormat="1" ht="10.5">
      <c r="A707" s="85"/>
      <c r="B707" s="85"/>
      <c r="C707" s="149"/>
      <c r="D707" s="60"/>
      <c r="E707" s="60"/>
      <c r="F707" s="60"/>
    </row>
    <row r="708" spans="1:7" ht="14">
      <c r="A708" s="6"/>
      <c r="B708" s="6"/>
      <c r="C708" s="129" t="s">
        <v>61</v>
      </c>
      <c r="D708" s="8">
        <f>SUM(D709:D710)</f>
        <v>4036781</v>
      </c>
      <c r="E708" s="8">
        <f t="shared" si="242" ref="E708:F708">SUM(E709:E710)</f>
        <v>0</v>
      </c>
      <c r="F708" s="8">
        <f t="shared" si="242"/>
        <v>4036781</v>
      </c>
      <c r="G708" s="123"/>
    </row>
    <row r="709" spans="1:6" ht="13">
      <c r="A709" s="74"/>
      <c r="B709" s="74"/>
      <c r="C709" s="163" t="s">
        <v>342</v>
      </c>
      <c r="D709" s="11">
        <v>4007094</v>
      </c>
      <c r="E709" s="11"/>
      <c r="F709" s="11">
        <f t="shared" si="243" ref="F709:F710">D709+E709</f>
        <v>4007094</v>
      </c>
    </row>
    <row r="710" spans="1:6" ht="13">
      <c r="A710" s="74"/>
      <c r="B710" s="74"/>
      <c r="C710" s="123" t="s">
        <v>117</v>
      </c>
      <c r="D710" s="11">
        <v>29687</v>
      </c>
      <c r="E710" s="11"/>
      <c r="F710" s="11">
        <f t="shared" si="243"/>
        <v>29687</v>
      </c>
    </row>
    <row r="711" spans="1:6" ht="14">
      <c r="A711" s="69"/>
      <c r="B711" s="69"/>
      <c r="C711" s="129" t="s">
        <v>3</v>
      </c>
      <c r="D711" s="8">
        <f>D712+D717</f>
        <v>4036781</v>
      </c>
      <c r="E711" s="8">
        <f t="shared" si="244" ref="E711:F711">E712+E717</f>
        <v>0</v>
      </c>
      <c r="F711" s="8">
        <f t="shared" si="244"/>
        <v>4036781</v>
      </c>
    </row>
    <row r="712" spans="1:6" ht="14">
      <c r="A712" s="28"/>
      <c r="B712" s="28"/>
      <c r="C712" s="138" t="s">
        <v>2</v>
      </c>
      <c r="D712" s="42">
        <f>D713+D716</f>
        <v>4011411</v>
      </c>
      <c r="E712" s="42">
        <f t="shared" si="245" ref="E712:F712">E713+E716</f>
        <v>0</v>
      </c>
      <c r="F712" s="42">
        <f t="shared" si="245"/>
        <v>4011411</v>
      </c>
    </row>
    <row r="713" spans="1:6" ht="13">
      <c r="A713" s="74"/>
      <c r="B713" s="74"/>
      <c r="C713" s="123" t="s">
        <v>5</v>
      </c>
      <c r="D713" s="11">
        <v>3256411</v>
      </c>
      <c r="E713" s="11"/>
      <c r="F713" s="11">
        <f t="shared" si="246" ref="F713:F717">D713+E713</f>
        <v>3256411</v>
      </c>
    </row>
    <row r="714" spans="1:6" ht="13">
      <c r="A714" s="74"/>
      <c r="B714" s="74"/>
      <c r="C714" s="152" t="s">
        <v>116</v>
      </c>
      <c r="D714" s="11">
        <v>1311224</v>
      </c>
      <c r="E714" s="11"/>
      <c r="F714" s="11">
        <f t="shared" si="246"/>
        <v>1311224</v>
      </c>
    </row>
    <row r="715" spans="1:6" ht="13">
      <c r="A715" s="74"/>
      <c r="B715" s="74"/>
      <c r="C715" s="153" t="s">
        <v>119</v>
      </c>
      <c r="D715" s="11">
        <v>1011363</v>
      </c>
      <c r="E715" s="124"/>
      <c r="F715" s="11">
        <f t="shared" si="246"/>
        <v>1011363</v>
      </c>
    </row>
    <row r="716" spans="1:7" ht="13">
      <c r="A716" s="74"/>
      <c r="B716" s="74"/>
      <c r="C716" s="123" t="s">
        <v>85</v>
      </c>
      <c r="D716" s="124">
        <v>755000</v>
      </c>
      <c r="E716" s="124"/>
      <c r="F716" s="11">
        <f t="shared" si="246"/>
        <v>755000</v>
      </c>
      <c r="G716" s="123"/>
    </row>
    <row r="717" spans="1:6" ht="14">
      <c r="A717" s="120"/>
      <c r="B717" s="120"/>
      <c r="C717" s="138" t="s">
        <v>84</v>
      </c>
      <c r="D717" s="42">
        <v>25370</v>
      </c>
      <c r="E717" s="42"/>
      <c r="F717" s="42">
        <f t="shared" si="246"/>
        <v>25370</v>
      </c>
    </row>
    <row r="718" spans="1:6" s="59" customFormat="1" ht="10.5">
      <c r="A718" s="110"/>
      <c r="B718" s="110"/>
      <c r="C718" s="149"/>
      <c r="D718" s="60"/>
      <c r="E718" s="60"/>
      <c r="F718" s="60"/>
    </row>
    <row r="719" spans="1:6" s="59" customFormat="1" ht="10.5">
      <c r="A719" s="110"/>
      <c r="B719" s="110"/>
      <c r="C719" s="149"/>
      <c r="D719" s="60"/>
      <c r="E719" s="60"/>
      <c r="F719" s="60"/>
    </row>
    <row r="720" spans="1:6" s="59" customFormat="1" ht="10.5">
      <c r="A720" s="110"/>
      <c r="B720" s="110"/>
      <c r="C720" s="149"/>
      <c r="D720" s="60"/>
      <c r="E720" s="60"/>
      <c r="F720" s="60"/>
    </row>
    <row r="721" spans="1:6" s="59" customFormat="1" ht="10.5">
      <c r="A721" s="110"/>
      <c r="B721" s="110"/>
      <c r="C721" s="149"/>
      <c r="D721" s="60"/>
      <c r="E721" s="60"/>
      <c r="F721" s="60"/>
    </row>
    <row r="722" spans="1:6" s="59" customFormat="1" ht="10.5">
      <c r="A722" s="110"/>
      <c r="B722" s="110"/>
      <c r="C722" s="151"/>
      <c r="D722" s="60"/>
      <c r="E722" s="60"/>
      <c r="F722" s="60"/>
    </row>
    <row r="723" spans="1:6" s="59" customFormat="1" ht="10.5">
      <c r="A723" s="110"/>
      <c r="B723" s="110"/>
      <c r="C723" s="151"/>
      <c r="D723" s="60"/>
      <c r="E723" s="60"/>
      <c r="F723" s="60"/>
    </row>
    <row r="724" spans="1:6" s="59" customFormat="1" ht="10.5">
      <c r="A724" s="110"/>
      <c r="B724" s="110"/>
      <c r="C724" s="151"/>
      <c r="D724" s="60"/>
      <c r="E724" s="60"/>
      <c r="F724" s="60"/>
    </row>
    <row r="725" spans="1:6" s="59" customFormat="1" ht="10.5">
      <c r="A725" s="110"/>
      <c r="B725" s="110"/>
      <c r="C725" s="149"/>
      <c r="D725" s="60"/>
      <c r="E725" s="60"/>
      <c r="F725" s="60"/>
    </row>
    <row r="726" spans="1:6" s="59" customFormat="1" ht="10.5">
      <c r="A726" s="110"/>
      <c r="B726" s="110"/>
      <c r="C726" s="149"/>
      <c r="D726" s="60"/>
      <c r="E726" s="60"/>
      <c r="F726" s="60"/>
    </row>
    <row r="727" spans="1:6" s="59" customFormat="1" ht="10.5">
      <c r="A727" s="110"/>
      <c r="B727" s="110"/>
      <c r="C727" s="149"/>
      <c r="D727" s="60"/>
      <c r="E727" s="60"/>
      <c r="F727" s="60"/>
    </row>
    <row r="728" spans="1:6" s="59" customFormat="1" ht="10.5">
      <c r="A728" s="110"/>
      <c r="B728" s="110"/>
      <c r="C728" s="149"/>
      <c r="D728" s="60"/>
      <c r="E728" s="60"/>
      <c r="F728" s="60"/>
    </row>
    <row r="729" spans="1:6" ht="17.5">
      <c r="A729" s="33"/>
      <c r="B729" s="33"/>
      <c r="C729" s="168" t="s">
        <v>313</v>
      </c>
      <c r="D729" s="61"/>
      <c r="E729" s="61"/>
      <c r="F729" s="61"/>
    </row>
    <row r="730" spans="1:6" ht="17.5">
      <c r="A730" s="130"/>
      <c r="B730" s="130"/>
      <c r="C730" s="168" t="s">
        <v>277</v>
      </c>
      <c r="D730" s="61"/>
      <c r="E730" s="61"/>
      <c r="F730" s="61"/>
    </row>
    <row r="731" spans="1:6" s="59" customFormat="1" ht="10.5">
      <c r="A731" s="85"/>
      <c r="B731" s="85"/>
      <c r="C731" s="149"/>
      <c r="D731" s="60"/>
      <c r="E731" s="60"/>
      <c r="F731" s="60"/>
    </row>
    <row r="732" spans="1:6" ht="15">
      <c r="A732" s="80" t="s">
        <v>75</v>
      </c>
      <c r="B732" s="3" t="s">
        <v>90</v>
      </c>
      <c r="C732" s="150" t="s">
        <v>345</v>
      </c>
      <c r="D732" s="5"/>
      <c r="E732" s="5"/>
      <c r="F732" s="5"/>
    </row>
    <row r="733" spans="1:6" s="52" customFormat="1" ht="15">
      <c r="A733" s="80"/>
      <c r="B733" s="106"/>
      <c r="C733" s="164" t="s">
        <v>277</v>
      </c>
      <c r="D733" s="93"/>
      <c r="E733" s="93"/>
      <c r="F733" s="93"/>
    </row>
    <row r="734" spans="1:6" s="59" customFormat="1" ht="10.5">
      <c r="A734" s="85"/>
      <c r="B734" s="85"/>
      <c r="C734" s="149"/>
      <c r="D734" s="60"/>
      <c r="E734" s="60"/>
      <c r="F734" s="60"/>
    </row>
    <row r="735" spans="1:6" ht="14">
      <c r="A735" s="6"/>
      <c r="B735" s="6"/>
      <c r="C735" s="129" t="s">
        <v>61</v>
      </c>
      <c r="D735" s="8">
        <f>SUM(D736:D738)</f>
        <v>1636448</v>
      </c>
      <c r="E735" s="8">
        <f t="shared" si="247" ref="E735:F735">SUM(E736:E738)</f>
        <v>36000</v>
      </c>
      <c r="F735" s="8">
        <f t="shared" si="247"/>
        <v>1672448</v>
      </c>
    </row>
    <row r="736" spans="1:6" ht="13">
      <c r="A736" s="74"/>
      <c r="B736" s="74"/>
      <c r="C736" s="163" t="s">
        <v>342</v>
      </c>
      <c r="D736" s="11">
        <v>874036</v>
      </c>
      <c r="E736" s="11">
        <v>0</v>
      </c>
      <c r="F736" s="11">
        <f t="shared" si="248" ref="F736:F738">D736+E736</f>
        <v>874036</v>
      </c>
    </row>
    <row r="737" spans="1:6" ht="13">
      <c r="A737" s="52"/>
      <c r="B737" s="94"/>
      <c r="C737" s="155" t="s">
        <v>173</v>
      </c>
      <c r="D737" s="51">
        <v>761985</v>
      </c>
      <c r="E737" s="51">
        <v>36000</v>
      </c>
      <c r="F737" s="11">
        <f t="shared" si="248"/>
        <v>797985</v>
      </c>
    </row>
    <row r="738" spans="1:6" ht="13">
      <c r="A738" s="74"/>
      <c r="B738" s="74"/>
      <c r="C738" s="123" t="s">
        <v>117</v>
      </c>
      <c r="D738" s="11">
        <v>427</v>
      </c>
      <c r="E738" s="11">
        <v>0</v>
      </c>
      <c r="F738" s="11">
        <f t="shared" si="248"/>
        <v>427</v>
      </c>
    </row>
    <row r="739" spans="1:6" ht="14">
      <c r="A739" s="69"/>
      <c r="B739" s="69"/>
      <c r="C739" s="129" t="s">
        <v>3</v>
      </c>
      <c r="D739" s="8">
        <f>D740+D746</f>
        <v>1636448</v>
      </c>
      <c r="E739" s="8">
        <f t="shared" si="249" ref="E739:F739">E740+E746</f>
        <v>36000</v>
      </c>
      <c r="F739" s="8">
        <f t="shared" si="249"/>
        <v>1672448</v>
      </c>
    </row>
    <row r="740" spans="1:6" ht="14">
      <c r="A740" s="28"/>
      <c r="B740" s="28"/>
      <c r="C740" s="138" t="s">
        <v>2</v>
      </c>
      <c r="D740" s="42">
        <f>D741</f>
        <v>1514974</v>
      </c>
      <c r="E740" s="42">
        <f t="shared" si="250" ref="E740:F740">E741</f>
        <v>-116903</v>
      </c>
      <c r="F740" s="42">
        <f t="shared" si="250"/>
        <v>1398071</v>
      </c>
    </row>
    <row r="741" spans="1:6" ht="13">
      <c r="A741" s="74"/>
      <c r="B741" s="74"/>
      <c r="C741" s="123" t="s">
        <v>5</v>
      </c>
      <c r="D741" s="11">
        <v>1514974</v>
      </c>
      <c r="E741" s="11">
        <v>-116903</v>
      </c>
      <c r="F741" s="11">
        <f t="shared" si="251" ref="F741:F746">D741+E741</f>
        <v>1398071</v>
      </c>
    </row>
    <row r="742" spans="1:6" ht="13">
      <c r="A742" s="74"/>
      <c r="B742" s="74"/>
      <c r="C742" s="161" t="s">
        <v>116</v>
      </c>
      <c r="D742" s="11">
        <v>565561</v>
      </c>
      <c r="E742" s="11">
        <v>0</v>
      </c>
      <c r="F742" s="11">
        <f t="shared" si="251"/>
        <v>565561</v>
      </c>
    </row>
    <row r="743" spans="1:6" ht="13">
      <c r="A743" s="74"/>
      <c r="B743" s="74"/>
      <c r="C743" s="156" t="s">
        <v>172</v>
      </c>
      <c r="D743" s="54">
        <v>304235</v>
      </c>
      <c r="E743" s="54">
        <v>0</v>
      </c>
      <c r="F743" s="54">
        <f t="shared" si="251"/>
        <v>304235</v>
      </c>
    </row>
    <row r="744" spans="1:6" ht="13">
      <c r="A744" s="74"/>
      <c r="B744" s="74"/>
      <c r="C744" s="152" t="s">
        <v>119</v>
      </c>
      <c r="D744" s="11">
        <v>440163</v>
      </c>
      <c r="E744" s="11">
        <v>0</v>
      </c>
      <c r="F744" s="11">
        <f t="shared" si="251"/>
        <v>440163</v>
      </c>
    </row>
    <row r="745" spans="1:6" ht="13">
      <c r="A745" s="74"/>
      <c r="B745" s="74"/>
      <c r="C745" s="157" t="s">
        <v>243</v>
      </c>
      <c r="D745" s="54">
        <v>240435</v>
      </c>
      <c r="E745" s="54">
        <v>0</v>
      </c>
      <c r="F745" s="54">
        <f t="shared" si="251"/>
        <v>240435</v>
      </c>
    </row>
    <row r="746" spans="1:6" ht="14">
      <c r="A746" s="120"/>
      <c r="B746" s="120"/>
      <c r="C746" s="138" t="s">
        <v>84</v>
      </c>
      <c r="D746" s="42">
        <v>121474</v>
      </c>
      <c r="E746" s="42">
        <v>152903</v>
      </c>
      <c r="F746" s="42">
        <f t="shared" si="251"/>
        <v>274377</v>
      </c>
    </row>
    <row r="747" spans="1:6" s="59" customFormat="1" ht="10.5">
      <c r="A747" s="85"/>
      <c r="C747" s="149"/>
      <c r="D747" s="60"/>
      <c r="E747" s="60"/>
      <c r="F747" s="60"/>
    </row>
    <row r="748" spans="1:6" s="59" customFormat="1" ht="10.5">
      <c r="A748" s="85"/>
      <c r="C748" s="149"/>
      <c r="D748" s="60"/>
      <c r="E748" s="60"/>
      <c r="F748" s="60"/>
    </row>
    <row r="749" spans="1:6" ht="17.5">
      <c r="A749" s="33"/>
      <c r="B749" s="33"/>
      <c r="C749" s="168" t="s">
        <v>278</v>
      </c>
      <c r="D749" s="61"/>
      <c r="E749" s="61"/>
      <c r="F749" s="61"/>
    </row>
    <row r="750" spans="1:6" ht="17.5">
      <c r="A750" s="122"/>
      <c r="B750" s="122"/>
      <c r="C750" s="168" t="s">
        <v>271</v>
      </c>
      <c r="D750" s="61"/>
      <c r="E750" s="61"/>
      <c r="F750" s="61"/>
    </row>
    <row r="751" spans="1:6" s="59" customFormat="1" ht="10.5">
      <c r="A751" s="85"/>
      <c r="B751" s="85"/>
      <c r="C751" s="149"/>
      <c r="D751" s="60"/>
      <c r="E751" s="60"/>
      <c r="F751" s="60"/>
    </row>
    <row r="752" spans="1:6" ht="15">
      <c r="A752" s="80" t="s">
        <v>269</v>
      </c>
      <c r="B752" s="3" t="s">
        <v>111</v>
      </c>
      <c r="C752" s="150" t="s">
        <v>351</v>
      </c>
      <c r="D752" s="5"/>
      <c r="E752" s="5"/>
      <c r="F752" s="5"/>
    </row>
    <row r="753" spans="1:6" s="52" customFormat="1" ht="15">
      <c r="A753" s="80"/>
      <c r="B753" s="106"/>
      <c r="C753" s="164" t="s">
        <v>271</v>
      </c>
      <c r="D753" s="93"/>
      <c r="E753" s="93"/>
      <c r="F753" s="93"/>
    </row>
    <row r="754" spans="1:7" s="59" customFormat="1" ht="10.5">
      <c r="A754" s="85"/>
      <c r="B754" s="85"/>
      <c r="C754" s="149"/>
      <c r="D754" s="60"/>
      <c r="E754" s="60"/>
      <c r="F754" s="60"/>
      <c r="G754" s="149"/>
    </row>
    <row r="755" spans="1:7" ht="14">
      <c r="A755" s="6"/>
      <c r="B755" s="6"/>
      <c r="C755" s="129" t="s">
        <v>61</v>
      </c>
      <c r="D755" s="8">
        <f>SUM(D756:D758)</f>
        <v>19422329</v>
      </c>
      <c r="E755" s="8">
        <f t="shared" si="252" ref="E755:F755">SUM(E756:E758)</f>
        <v>115960</v>
      </c>
      <c r="F755" s="8">
        <f t="shared" si="252"/>
        <v>19538289</v>
      </c>
      <c r="G755" s="163"/>
    </row>
    <row r="756" spans="1:7" ht="13">
      <c r="A756" s="74"/>
      <c r="B756" s="74"/>
      <c r="C756" s="163" t="s">
        <v>342</v>
      </c>
      <c r="D756" s="11">
        <v>19342220</v>
      </c>
      <c r="E756" s="11">
        <v>43400</v>
      </c>
      <c r="F756" s="11">
        <f t="shared" si="253" ref="F756:F758">D756+E756</f>
        <v>19385620</v>
      </c>
      <c r="G756" s="123"/>
    </row>
    <row r="757" spans="1:7" ht="13">
      <c r="A757" s="52"/>
      <c r="B757" s="94"/>
      <c r="C757" s="155" t="s">
        <v>173</v>
      </c>
      <c r="D757" s="51">
        <v>54309</v>
      </c>
      <c r="E757" s="51">
        <v>72560</v>
      </c>
      <c r="F757" s="11">
        <f t="shared" si="253"/>
        <v>126869</v>
      </c>
      <c r="G757" s="123"/>
    </row>
    <row r="758" spans="1:6" ht="13">
      <c r="A758" s="74"/>
      <c r="B758" s="74"/>
      <c r="C758" s="123" t="s">
        <v>117</v>
      </c>
      <c r="D758" s="11">
        <v>25800</v>
      </c>
      <c r="E758" s="11">
        <v>0</v>
      </c>
      <c r="F758" s="11">
        <f t="shared" si="253"/>
        <v>25800</v>
      </c>
    </row>
    <row r="759" spans="1:6" ht="14">
      <c r="A759" s="69"/>
      <c r="B759" s="69"/>
      <c r="C759" s="129" t="s">
        <v>3</v>
      </c>
      <c r="D759" s="8">
        <f>D760+D764</f>
        <v>19422329</v>
      </c>
      <c r="E759" s="8">
        <f t="shared" si="254" ref="E759:F759">E760+E764</f>
        <v>115960</v>
      </c>
      <c r="F759" s="8">
        <f t="shared" si="254"/>
        <v>19538289</v>
      </c>
    </row>
    <row r="760" spans="1:6" ht="14">
      <c r="A760" s="28"/>
      <c r="B760" s="28"/>
      <c r="C760" s="138" t="s">
        <v>2</v>
      </c>
      <c r="D760" s="42">
        <f>D761</f>
        <v>15409317</v>
      </c>
      <c r="E760" s="42">
        <f t="shared" si="255" ref="E760:F760">E761</f>
        <v>240874</v>
      </c>
      <c r="F760" s="42">
        <f t="shared" si="255"/>
        <v>15650191</v>
      </c>
    </row>
    <row r="761" spans="1:6" ht="13">
      <c r="A761" s="74"/>
      <c r="B761" s="74"/>
      <c r="C761" s="123" t="s">
        <v>5</v>
      </c>
      <c r="D761" s="11">
        <v>15409317</v>
      </c>
      <c r="E761" s="11">
        <v>240874</v>
      </c>
      <c r="F761" s="11">
        <f t="shared" si="256" ref="F761:F764">D761+E761</f>
        <v>15650191</v>
      </c>
    </row>
    <row r="762" spans="1:6" ht="13">
      <c r="A762" s="74"/>
      <c r="B762" s="74"/>
      <c r="C762" s="152" t="s">
        <v>116</v>
      </c>
      <c r="D762" s="11">
        <v>4000051</v>
      </c>
      <c r="E762" s="11">
        <v>0</v>
      </c>
      <c r="F762" s="11">
        <f t="shared" si="256"/>
        <v>4000051</v>
      </c>
    </row>
    <row r="763" spans="1:6" ht="13">
      <c r="A763" s="74"/>
      <c r="B763" s="74"/>
      <c r="C763" s="153" t="s">
        <v>119</v>
      </c>
      <c r="D763" s="11">
        <v>3133887</v>
      </c>
      <c r="E763" s="11">
        <v>-35802</v>
      </c>
      <c r="F763" s="11">
        <f t="shared" si="256"/>
        <v>3098085</v>
      </c>
    </row>
    <row r="764" spans="1:6" ht="14">
      <c r="A764" s="120"/>
      <c r="B764" s="120"/>
      <c r="C764" s="138" t="s">
        <v>84</v>
      </c>
      <c r="D764" s="42">
        <v>4013012</v>
      </c>
      <c r="E764" s="42">
        <v>-124914</v>
      </c>
      <c r="F764" s="42">
        <f t="shared" si="256"/>
        <v>3888098</v>
      </c>
    </row>
    <row r="765" spans="1:6" s="59" customFormat="1" ht="10.5">
      <c r="A765" s="85"/>
      <c r="C765" s="149"/>
      <c r="D765" s="60"/>
      <c r="E765" s="60"/>
      <c r="F765" s="60"/>
    </row>
    <row r="766" spans="1:6" s="59" customFormat="1" ht="10.5">
      <c r="A766" s="85"/>
      <c r="C766" s="149"/>
      <c r="D766" s="60"/>
      <c r="E766" s="60"/>
      <c r="F766" s="60"/>
    </row>
    <row r="767" spans="1:6" ht="17.5">
      <c r="A767" s="33"/>
      <c r="B767" s="33"/>
      <c r="C767" s="168" t="s">
        <v>312</v>
      </c>
      <c r="D767" s="61"/>
      <c r="E767" s="61"/>
      <c r="F767" s="61"/>
    </row>
    <row r="768" spans="1:6" s="52" customFormat="1" ht="17.5">
      <c r="A768" s="184"/>
      <c r="B768" s="184"/>
      <c r="C768" s="168" t="s">
        <v>406</v>
      </c>
      <c r="D768" s="61"/>
      <c r="E768" s="61"/>
      <c r="F768" s="61"/>
    </row>
    <row r="769" spans="1:6" s="59" customFormat="1" ht="10.5">
      <c r="A769" s="85"/>
      <c r="B769" s="85"/>
      <c r="C769" s="149"/>
      <c r="D769" s="60"/>
      <c r="E769" s="60"/>
      <c r="F769" s="60"/>
    </row>
    <row r="770" spans="1:6" ht="15">
      <c r="A770" s="80"/>
      <c r="B770" s="80"/>
      <c r="C770" s="150" t="s">
        <v>61</v>
      </c>
      <c r="D770" s="5">
        <f>D771+D773+D772</f>
        <v>2198039</v>
      </c>
      <c r="E770" s="93">
        <f t="shared" si="257" ref="E770:F770">E771+E773+E772</f>
        <v>19366</v>
      </c>
      <c r="F770" s="93">
        <f t="shared" si="257"/>
        <v>2217405</v>
      </c>
    </row>
    <row r="771" spans="1:6" ht="13">
      <c r="A771" s="74"/>
      <c r="B771" s="74"/>
      <c r="C771" s="163" t="s">
        <v>342</v>
      </c>
      <c r="D771" s="11">
        <f>D786+D803+D812</f>
        <v>1837847</v>
      </c>
      <c r="E771" s="11">
        <f>E786+E803+E812</f>
        <v>17447</v>
      </c>
      <c r="F771" s="11">
        <f>F786+F803+F812</f>
        <v>1855294</v>
      </c>
    </row>
    <row r="772" spans="2:7" s="52" customFormat="1" ht="13">
      <c r="B772" s="94"/>
      <c r="C772" s="160" t="s">
        <v>173</v>
      </c>
      <c r="D772" s="51">
        <f>D787</f>
        <v>0</v>
      </c>
      <c r="E772" s="51">
        <f t="shared" si="258" ref="E772:F772">E787</f>
        <v>1246</v>
      </c>
      <c r="F772" s="51">
        <f t="shared" si="258"/>
        <v>1246</v>
      </c>
      <c r="G772" s="163"/>
    </row>
    <row r="773" spans="1:6" ht="13">
      <c r="A773" s="74"/>
      <c r="B773" s="74"/>
      <c r="C773" s="123" t="s">
        <v>117</v>
      </c>
      <c r="D773" s="11">
        <f>D788</f>
        <v>360192</v>
      </c>
      <c r="E773" s="11">
        <f t="shared" si="259" ref="E773:F773">E788</f>
        <v>673</v>
      </c>
      <c r="F773" s="11">
        <f t="shared" si="259"/>
        <v>360865</v>
      </c>
    </row>
    <row r="774" spans="1:6" ht="15">
      <c r="A774" s="80"/>
      <c r="B774" s="80"/>
      <c r="C774" s="150" t="s">
        <v>3</v>
      </c>
      <c r="D774" s="5">
        <f>D775+D779</f>
        <v>2198039</v>
      </c>
      <c r="E774" s="5">
        <f t="shared" si="260" ref="E774:F774">E775+E779</f>
        <v>19366</v>
      </c>
      <c r="F774" s="5">
        <f t="shared" si="260"/>
        <v>2217405</v>
      </c>
    </row>
    <row r="775" spans="1:6" ht="14">
      <c r="A775" s="28"/>
      <c r="B775" s="28"/>
      <c r="C775" s="138" t="s">
        <v>2</v>
      </c>
      <c r="D775" s="42">
        <f>D776</f>
        <v>2167847</v>
      </c>
      <c r="E775" s="42">
        <f t="shared" si="261" ref="E775:F775">E776</f>
        <v>1914</v>
      </c>
      <c r="F775" s="42">
        <f t="shared" si="261"/>
        <v>2169761</v>
      </c>
    </row>
    <row r="776" spans="1:6" ht="13">
      <c r="A776" s="74"/>
      <c r="B776" s="74"/>
      <c r="C776" s="123" t="s">
        <v>5</v>
      </c>
      <c r="D776" s="11">
        <f>D791+D806+D815</f>
        <v>2167847</v>
      </c>
      <c r="E776" s="11">
        <f>E791+E806+E815</f>
        <v>1914</v>
      </c>
      <c r="F776" s="11">
        <f>F791+F806+F815</f>
        <v>2169761</v>
      </c>
    </row>
    <row r="777" spans="1:6" ht="13">
      <c r="A777" s="74"/>
      <c r="B777" s="74"/>
      <c r="C777" s="152" t="s">
        <v>116</v>
      </c>
      <c r="D777" s="11">
        <f t="shared" si="262" ref="D777:F778">D792+D816</f>
        <v>1430965</v>
      </c>
      <c r="E777" s="11">
        <f t="shared" si="262"/>
        <v>20216</v>
      </c>
      <c r="F777" s="11">
        <f t="shared" si="262"/>
        <v>1451181</v>
      </c>
    </row>
    <row r="778" spans="1:6" ht="13">
      <c r="A778" s="74"/>
      <c r="B778" s="74"/>
      <c r="C778" s="153" t="s">
        <v>119</v>
      </c>
      <c r="D778" s="11">
        <f t="shared" si="262"/>
        <v>1111439</v>
      </c>
      <c r="E778" s="11">
        <f t="shared" si="262"/>
        <v>15670</v>
      </c>
      <c r="F778" s="11">
        <f t="shared" si="262"/>
        <v>1127109</v>
      </c>
    </row>
    <row r="779" spans="1:6" ht="14">
      <c r="A779" s="120"/>
      <c r="B779" s="120"/>
      <c r="C779" s="138" t="s">
        <v>84</v>
      </c>
      <c r="D779" s="42">
        <f>D794</f>
        <v>30192</v>
      </c>
      <c r="E779" s="42">
        <f t="shared" si="263" ref="E779:F779">E794</f>
        <v>17452</v>
      </c>
      <c r="F779" s="42">
        <f t="shared" si="263"/>
        <v>47644</v>
      </c>
    </row>
    <row r="780" spans="1:6" s="59" customFormat="1" ht="10.5">
      <c r="A780" s="85"/>
      <c r="B780" s="85"/>
      <c r="C780" s="149"/>
      <c r="D780" s="60"/>
      <c r="E780" s="60"/>
      <c r="F780" s="60"/>
    </row>
    <row r="781" spans="1:6" s="59" customFormat="1" ht="10.5">
      <c r="A781" s="91"/>
      <c r="B781" s="91"/>
      <c r="C781" s="151"/>
      <c r="D781" s="60"/>
      <c r="E781" s="60"/>
      <c r="F781" s="60"/>
    </row>
    <row r="782" spans="1:6" ht="15">
      <c r="A782" s="4" t="s">
        <v>150</v>
      </c>
      <c r="B782" s="3" t="s">
        <v>19</v>
      </c>
      <c r="C782" s="150" t="s">
        <v>407</v>
      </c>
      <c r="D782" s="5"/>
      <c r="E782" s="5"/>
      <c r="F782" s="5"/>
    </row>
    <row r="783" spans="1:6" ht="15">
      <c r="A783" s="4"/>
      <c r="B783" s="3"/>
      <c r="C783" s="150" t="s">
        <v>350</v>
      </c>
      <c r="D783" s="5"/>
      <c r="E783" s="5"/>
      <c r="F783" s="5"/>
    </row>
    <row r="784" spans="2:6" s="17" customFormat="1" ht="10.5">
      <c r="B784" s="16"/>
      <c r="C784" s="151"/>
      <c r="D784" s="18"/>
      <c r="E784" s="18"/>
      <c r="F784" s="18"/>
    </row>
    <row r="785" spans="1:6" ht="14">
      <c r="A785" s="6"/>
      <c r="B785" s="6"/>
      <c r="C785" s="129" t="s">
        <v>61</v>
      </c>
      <c r="D785" s="8">
        <f>SUM(D786:D788)</f>
        <v>1719086</v>
      </c>
      <c r="E785" s="8">
        <f t="shared" si="264" ref="E785:F785">SUM(E786:E788)</f>
        <v>19366</v>
      </c>
      <c r="F785" s="8">
        <f t="shared" si="264"/>
        <v>1738452</v>
      </c>
    </row>
    <row r="786" spans="3:6" ht="13">
      <c r="C786" s="163" t="s">
        <v>342</v>
      </c>
      <c r="D786" s="11">
        <v>1358894</v>
      </c>
      <c r="E786" s="11">
        <v>17447</v>
      </c>
      <c r="F786" s="11">
        <f t="shared" si="265" ref="F786:F788">D786+E786</f>
        <v>1376341</v>
      </c>
    </row>
    <row r="787" spans="2:7" s="52" customFormat="1" ht="13">
      <c r="B787" s="94"/>
      <c r="C787" s="160" t="s">
        <v>173</v>
      </c>
      <c r="D787" s="51">
        <v>0</v>
      </c>
      <c r="E787" s="51">
        <v>1246</v>
      </c>
      <c r="F787" s="51">
        <f t="shared" si="265"/>
        <v>1246</v>
      </c>
      <c r="G787" s="163"/>
    </row>
    <row r="788" spans="3:6" ht="13">
      <c r="C788" s="123" t="s">
        <v>117</v>
      </c>
      <c r="D788" s="11">
        <v>360192</v>
      </c>
      <c r="E788" s="11">
        <v>673</v>
      </c>
      <c r="F788" s="11">
        <f t="shared" si="265"/>
        <v>360865</v>
      </c>
    </row>
    <row r="789" spans="1:6" ht="14">
      <c r="A789" s="6"/>
      <c r="B789" s="6"/>
      <c r="C789" s="129" t="s">
        <v>3</v>
      </c>
      <c r="D789" s="8">
        <f>D790+D794</f>
        <v>1719086</v>
      </c>
      <c r="E789" s="8">
        <f t="shared" si="266" ref="E789:F789">E790+E794</f>
        <v>19366</v>
      </c>
      <c r="F789" s="8">
        <f t="shared" si="266"/>
        <v>1738452</v>
      </c>
    </row>
    <row r="790" spans="1:6" ht="14">
      <c r="A790" s="19"/>
      <c r="B790" s="19"/>
      <c r="C790" s="138" t="s">
        <v>2</v>
      </c>
      <c r="D790" s="42">
        <f>D791</f>
        <v>1688894</v>
      </c>
      <c r="E790" s="42">
        <f t="shared" si="267" ref="E790:F790">E791</f>
        <v>1914</v>
      </c>
      <c r="F790" s="42">
        <f t="shared" si="267"/>
        <v>1690808</v>
      </c>
    </row>
    <row r="791" spans="3:6" ht="13">
      <c r="C791" s="123" t="s">
        <v>5</v>
      </c>
      <c r="D791" s="11">
        <v>1688894</v>
      </c>
      <c r="E791" s="11">
        <v>1914</v>
      </c>
      <c r="F791" s="11">
        <f t="shared" si="268" ref="F791:F794">D791+E791</f>
        <v>1690808</v>
      </c>
    </row>
    <row r="792" spans="3:6" ht="13">
      <c r="C792" s="152" t="s">
        <v>116</v>
      </c>
      <c r="D792" s="11">
        <v>1346228</v>
      </c>
      <c r="E792" s="11">
        <v>20216</v>
      </c>
      <c r="F792" s="11">
        <f t="shared" si="268"/>
        <v>1366444</v>
      </c>
    </row>
    <row r="793" spans="3:6" ht="13">
      <c r="C793" s="153" t="s">
        <v>119</v>
      </c>
      <c r="D793" s="11">
        <v>1042876</v>
      </c>
      <c r="E793" s="11">
        <v>15670</v>
      </c>
      <c r="F793" s="11">
        <f t="shared" si="268"/>
        <v>1058546</v>
      </c>
    </row>
    <row r="794" spans="1:6" ht="14">
      <c r="A794" s="120"/>
      <c r="B794" s="120"/>
      <c r="C794" s="138" t="s">
        <v>84</v>
      </c>
      <c r="D794" s="42">
        <v>30192</v>
      </c>
      <c r="E794" s="42">
        <v>17452</v>
      </c>
      <c r="F794" s="42">
        <f t="shared" si="268"/>
        <v>47644</v>
      </c>
    </row>
    <row r="795" spans="1:6" s="59" customFormat="1" ht="10.5">
      <c r="A795" s="85"/>
      <c r="C795" s="149"/>
      <c r="D795" s="60"/>
      <c r="E795" s="60"/>
      <c r="F795" s="60"/>
    </row>
    <row r="796" spans="1:6" s="59" customFormat="1" ht="10.5">
      <c r="A796" s="91"/>
      <c r="C796" s="151"/>
      <c r="D796" s="60"/>
      <c r="E796" s="60"/>
      <c r="F796" s="60"/>
    </row>
    <row r="797" spans="1:6" s="59" customFormat="1" ht="10.5">
      <c r="A797" s="91"/>
      <c r="C797" s="151"/>
      <c r="D797" s="60"/>
      <c r="E797" s="60"/>
      <c r="F797" s="60"/>
    </row>
    <row r="798" spans="1:6" s="59" customFormat="1" ht="10.5">
      <c r="A798" s="91"/>
      <c r="C798" s="151"/>
      <c r="D798" s="60"/>
      <c r="E798" s="60"/>
      <c r="F798" s="60"/>
    </row>
    <row r="799" spans="1:6" ht="15">
      <c r="A799" s="4" t="s">
        <v>151</v>
      </c>
      <c r="B799" s="3" t="s">
        <v>19</v>
      </c>
      <c r="C799" s="150" t="s">
        <v>348</v>
      </c>
      <c r="D799" s="5"/>
      <c r="E799" s="5"/>
      <c r="F799" s="5"/>
    </row>
    <row r="800" spans="1:6" s="52" customFormat="1" ht="15">
      <c r="A800" s="89"/>
      <c r="B800" s="106"/>
      <c r="C800" s="164" t="s">
        <v>349</v>
      </c>
      <c r="D800" s="93"/>
      <c r="E800" s="93"/>
      <c r="F800" s="93"/>
    </row>
    <row r="801" spans="2:6" s="17" customFormat="1" ht="10.5">
      <c r="B801" s="16"/>
      <c r="C801" s="151"/>
      <c r="D801" s="18"/>
      <c r="E801" s="18"/>
      <c r="F801" s="18"/>
    </row>
    <row r="802" spans="1:6" ht="14">
      <c r="A802" s="6"/>
      <c r="B802" s="6"/>
      <c r="C802" s="129" t="s">
        <v>61</v>
      </c>
      <c r="D802" s="8">
        <f>SUM(D803:D803)</f>
        <v>69681</v>
      </c>
      <c r="E802" s="8">
        <f t="shared" si="269" ref="E802:F802">SUM(E803:E803)</f>
        <v>0</v>
      </c>
      <c r="F802" s="8">
        <f t="shared" si="269"/>
        <v>69681</v>
      </c>
    </row>
    <row r="803" spans="3:6" ht="13">
      <c r="C803" s="163" t="s">
        <v>342</v>
      </c>
      <c r="D803" s="11">
        <v>69681</v>
      </c>
      <c r="E803" s="11">
        <v>0</v>
      </c>
      <c r="F803" s="11">
        <f t="shared" si="270" ref="F803">D803+E803</f>
        <v>69681</v>
      </c>
    </row>
    <row r="804" spans="1:6" ht="14">
      <c r="A804" s="6"/>
      <c r="B804" s="6"/>
      <c r="C804" s="129" t="s">
        <v>3</v>
      </c>
      <c r="D804" s="8">
        <f t="shared" si="271" ref="D804:F805">D805</f>
        <v>69681</v>
      </c>
      <c r="E804" s="8">
        <f t="shared" si="271"/>
        <v>0</v>
      </c>
      <c r="F804" s="8">
        <f t="shared" si="271"/>
        <v>69681</v>
      </c>
    </row>
    <row r="805" spans="1:6" ht="14">
      <c r="A805" s="19"/>
      <c r="B805" s="19"/>
      <c r="C805" s="138" t="s">
        <v>2</v>
      </c>
      <c r="D805" s="42">
        <f t="shared" si="271"/>
        <v>69681</v>
      </c>
      <c r="E805" s="42">
        <f t="shared" si="271"/>
        <v>0</v>
      </c>
      <c r="F805" s="42">
        <f t="shared" si="271"/>
        <v>69681</v>
      </c>
    </row>
    <row r="806" spans="3:6" ht="13">
      <c r="C806" s="123" t="s">
        <v>1</v>
      </c>
      <c r="D806" s="11">
        <v>69681</v>
      </c>
      <c r="E806" s="11">
        <v>0</v>
      </c>
      <c r="F806" s="11">
        <f t="shared" si="272" ref="F806">D806+E806</f>
        <v>69681</v>
      </c>
    </row>
    <row r="807" spans="3:6" s="59" customFormat="1" ht="10.5">
      <c r="C807" s="149"/>
      <c r="D807" s="60"/>
      <c r="E807" s="60"/>
      <c r="F807" s="60"/>
    </row>
    <row r="808" spans="3:6" s="59" customFormat="1" ht="10.5">
      <c r="C808" s="149"/>
      <c r="D808" s="60"/>
      <c r="E808" s="60"/>
      <c r="F808" s="60"/>
    </row>
    <row r="809" spans="1:6" ht="15">
      <c r="A809" s="4" t="s">
        <v>152</v>
      </c>
      <c r="B809" s="3" t="s">
        <v>19</v>
      </c>
      <c r="C809" s="150" t="s">
        <v>128</v>
      </c>
      <c r="D809" s="5"/>
      <c r="E809" s="5"/>
      <c r="F809" s="5"/>
    </row>
    <row r="810" spans="2:6" s="17" customFormat="1" ht="10.5">
      <c r="B810" s="16"/>
      <c r="C810" s="151"/>
      <c r="D810" s="18"/>
      <c r="E810" s="18"/>
      <c r="F810" s="18"/>
    </row>
    <row r="811" spans="1:6" ht="14">
      <c r="A811" s="6"/>
      <c r="B811" s="6"/>
      <c r="C811" s="129" t="s">
        <v>61</v>
      </c>
      <c r="D811" s="8">
        <f>D812</f>
        <v>409272</v>
      </c>
      <c r="E811" s="8">
        <f t="shared" si="273" ref="E811:F811">E812</f>
        <v>0</v>
      </c>
      <c r="F811" s="8">
        <f t="shared" si="273"/>
        <v>409272</v>
      </c>
    </row>
    <row r="812" spans="3:6" ht="13">
      <c r="C812" s="163" t="s">
        <v>342</v>
      </c>
      <c r="D812" s="11">
        <v>409272</v>
      </c>
      <c r="E812" s="11">
        <v>0</v>
      </c>
      <c r="F812" s="11">
        <f t="shared" si="274" ref="F812">D812+E812</f>
        <v>409272</v>
      </c>
    </row>
    <row r="813" spans="1:6" ht="14">
      <c r="A813" s="6"/>
      <c r="B813" s="6"/>
      <c r="C813" s="129" t="s">
        <v>3</v>
      </c>
      <c r="D813" s="8">
        <f t="shared" si="275" ref="D813:F814">D814</f>
        <v>409272</v>
      </c>
      <c r="E813" s="8">
        <f t="shared" si="275"/>
        <v>0</v>
      </c>
      <c r="F813" s="8">
        <f t="shared" si="275"/>
        <v>409272</v>
      </c>
    </row>
    <row r="814" spans="1:6" ht="14">
      <c r="A814" s="19"/>
      <c r="B814" s="19"/>
      <c r="C814" s="138" t="s">
        <v>2</v>
      </c>
      <c r="D814" s="42">
        <f t="shared" si="275"/>
        <v>409272</v>
      </c>
      <c r="E814" s="42">
        <f t="shared" si="275"/>
        <v>0</v>
      </c>
      <c r="F814" s="42">
        <f t="shared" si="275"/>
        <v>409272</v>
      </c>
    </row>
    <row r="815" spans="3:6" ht="13">
      <c r="C815" s="123" t="s">
        <v>5</v>
      </c>
      <c r="D815" s="11">
        <v>409272</v>
      </c>
      <c r="E815" s="11">
        <v>0</v>
      </c>
      <c r="F815" s="11">
        <f t="shared" si="276" ref="F815:F817">D815+E815</f>
        <v>409272</v>
      </c>
    </row>
    <row r="816" spans="3:6" ht="13">
      <c r="C816" s="152" t="s">
        <v>116</v>
      </c>
      <c r="D816" s="11">
        <v>84737</v>
      </c>
      <c r="E816" s="11">
        <v>0</v>
      </c>
      <c r="F816" s="11">
        <f t="shared" si="276"/>
        <v>84737</v>
      </c>
    </row>
    <row r="817" spans="3:6" ht="13">
      <c r="C817" s="153" t="s">
        <v>119</v>
      </c>
      <c r="D817" s="11">
        <v>68563</v>
      </c>
      <c r="E817" s="11">
        <v>0</v>
      </c>
      <c r="F817" s="11">
        <f t="shared" si="276"/>
        <v>68563</v>
      </c>
    </row>
    <row r="818" spans="1:6" ht="13">
      <c r="A818" s="91"/>
      <c r="B818" s="17"/>
      <c r="C818" s="151"/>
      <c r="D818" s="18"/>
      <c r="E818" s="18"/>
      <c r="F818" s="18"/>
    </row>
    <row r="819" spans="1:3" ht="13">
      <c r="A819" s="94"/>
      <c r="B819" s="52"/>
      <c r="C819" s="163"/>
    </row>
    <row r="820" spans="1:6" ht="17.5">
      <c r="A820" s="28"/>
      <c r="B820" s="19"/>
      <c r="C820" s="168" t="s">
        <v>310</v>
      </c>
      <c r="D820" s="5"/>
      <c r="E820" s="5"/>
      <c r="F820" s="5"/>
    </row>
    <row r="821" spans="1:6" ht="17.5">
      <c r="A821" s="28"/>
      <c r="B821" s="19"/>
      <c r="C821" s="168" t="s">
        <v>276</v>
      </c>
      <c r="D821" s="5"/>
      <c r="E821" s="5"/>
      <c r="F821" s="5"/>
    </row>
    <row r="822" spans="1:6" ht="13">
      <c r="A822" s="91"/>
      <c r="B822" s="17"/>
      <c r="C822" s="151"/>
      <c r="D822" s="18"/>
      <c r="E822" s="18"/>
      <c r="F822" s="18"/>
    </row>
    <row r="823" spans="1:6" ht="14">
      <c r="A823" s="28"/>
      <c r="B823" s="19"/>
      <c r="C823" s="129" t="s">
        <v>61</v>
      </c>
      <c r="D823" s="8">
        <f>SUM(D824:D825)</f>
        <v>4809173</v>
      </c>
      <c r="E823" s="8">
        <f t="shared" si="277" ref="E823:F823">SUM(E824:E825)</f>
        <v>-43400</v>
      </c>
      <c r="F823" s="8">
        <f t="shared" si="277"/>
        <v>4765773</v>
      </c>
    </row>
    <row r="824" spans="1:6" ht="14">
      <c r="A824" s="28"/>
      <c r="B824" s="19"/>
      <c r="C824" s="163" t="s">
        <v>342</v>
      </c>
      <c r="D824" s="11">
        <f>D839+D853</f>
        <v>4804173</v>
      </c>
      <c r="E824" s="11">
        <f t="shared" si="278" ref="E824:F824">E839+E853</f>
        <v>-43400</v>
      </c>
      <c r="F824" s="11">
        <f t="shared" si="278"/>
        <v>4760773</v>
      </c>
    </row>
    <row r="825" spans="1:6" ht="14">
      <c r="A825" s="28"/>
      <c r="B825" s="19"/>
      <c r="C825" s="123" t="s">
        <v>117</v>
      </c>
      <c r="D825" s="11">
        <f>D840</f>
        <v>5000</v>
      </c>
      <c r="E825" s="11">
        <f t="shared" si="279" ref="E825:F825">E840</f>
        <v>0</v>
      </c>
      <c r="F825" s="11">
        <f t="shared" si="279"/>
        <v>5000</v>
      </c>
    </row>
    <row r="826" spans="1:6" ht="14">
      <c r="A826" s="28"/>
      <c r="B826" s="19"/>
      <c r="C826" s="129" t="s">
        <v>3</v>
      </c>
      <c r="D826" s="8">
        <f>D827+D832</f>
        <v>4809173</v>
      </c>
      <c r="E826" s="8">
        <f t="shared" si="280" ref="E826:F826">E827+E832</f>
        <v>-43400</v>
      </c>
      <c r="F826" s="8">
        <f t="shared" si="280"/>
        <v>4765773</v>
      </c>
    </row>
    <row r="827" spans="1:6" ht="14">
      <c r="A827" s="28"/>
      <c r="B827" s="19"/>
      <c r="C827" s="138" t="s">
        <v>2</v>
      </c>
      <c r="D827" s="42">
        <f>D828+D831</f>
        <v>739873</v>
      </c>
      <c r="E827" s="42">
        <f t="shared" si="281" ref="E827:F827">E828+E831</f>
        <v>-3000</v>
      </c>
      <c r="F827" s="42">
        <f t="shared" si="281"/>
        <v>736873</v>
      </c>
    </row>
    <row r="828" spans="1:6" ht="14">
      <c r="A828" s="28"/>
      <c r="B828" s="19"/>
      <c r="C828" s="123" t="s">
        <v>5</v>
      </c>
      <c r="D828" s="11">
        <f>D843</f>
        <v>729873</v>
      </c>
      <c r="E828" s="11">
        <f t="shared" si="282" ref="E828:F828">E843</f>
        <v>-38000</v>
      </c>
      <c r="F828" s="11">
        <f t="shared" si="282"/>
        <v>691873</v>
      </c>
    </row>
    <row r="829" spans="1:6" ht="13">
      <c r="A829" s="74"/>
      <c r="C829" s="152" t="s">
        <v>116</v>
      </c>
      <c r="D829" s="11">
        <f t="shared" si="283" ref="D829:D830">D844</f>
        <v>382551</v>
      </c>
      <c r="E829" s="11">
        <f t="shared" si="284" ref="E829:F829">E844</f>
        <v>0</v>
      </c>
      <c r="F829" s="11">
        <f t="shared" si="284"/>
        <v>382551</v>
      </c>
    </row>
    <row r="830" spans="1:6" ht="13">
      <c r="A830" s="74"/>
      <c r="C830" s="153" t="s">
        <v>119</v>
      </c>
      <c r="D830" s="11">
        <f t="shared" si="283"/>
        <v>300193</v>
      </c>
      <c r="E830" s="11">
        <f t="shared" si="285" ref="E830:F830">E845</f>
        <v>0</v>
      </c>
      <c r="F830" s="11">
        <f t="shared" si="285"/>
        <v>300193</v>
      </c>
    </row>
    <row r="831" spans="1:7" ht="13">
      <c r="A831" s="74"/>
      <c r="B831" s="74"/>
      <c r="C831" s="123" t="s">
        <v>85</v>
      </c>
      <c r="D831" s="124">
        <f>D846</f>
        <v>10000</v>
      </c>
      <c r="E831" s="124">
        <f t="shared" si="286" ref="E831:F831">E846</f>
        <v>35000</v>
      </c>
      <c r="F831" s="124">
        <f t="shared" si="286"/>
        <v>45000</v>
      </c>
      <c r="G831" s="123"/>
    </row>
    <row r="832" spans="1:6" ht="14">
      <c r="A832" s="120"/>
      <c r="B832" s="120"/>
      <c r="C832" s="138" t="s">
        <v>84</v>
      </c>
      <c r="D832" s="42">
        <f>D847+D855</f>
        <v>4069300</v>
      </c>
      <c r="E832" s="42">
        <f t="shared" si="287" ref="E832:F832">E847+E855</f>
        <v>-40400</v>
      </c>
      <c r="F832" s="42">
        <f t="shared" si="287"/>
        <v>4028900</v>
      </c>
    </row>
    <row r="833" spans="1:6" ht="13">
      <c r="A833" s="74"/>
      <c r="D833" s="11"/>
      <c r="E833" s="11"/>
      <c r="F833" s="11"/>
    </row>
    <row r="834" spans="1:6" ht="13">
      <c r="A834" s="74"/>
      <c r="D834" s="11"/>
      <c r="E834" s="11"/>
      <c r="F834" s="11"/>
    </row>
    <row r="835" spans="1:6" ht="15">
      <c r="A835" s="4" t="s">
        <v>163</v>
      </c>
      <c r="B835" s="3" t="s">
        <v>104</v>
      </c>
      <c r="C835" s="150" t="s">
        <v>345</v>
      </c>
      <c r="D835" s="42"/>
      <c r="E835" s="42"/>
      <c r="F835" s="42"/>
    </row>
    <row r="836" spans="1:6" s="52" customFormat="1" ht="15">
      <c r="A836" s="89"/>
      <c r="B836" s="106"/>
      <c r="C836" s="164" t="s">
        <v>276</v>
      </c>
      <c r="D836" s="42"/>
      <c r="E836" s="42"/>
      <c r="F836" s="42"/>
    </row>
    <row r="837" spans="1:6" ht="13">
      <c r="A837" s="17"/>
      <c r="B837" s="16"/>
      <c r="C837" s="151"/>
      <c r="D837" s="18"/>
      <c r="E837" s="18"/>
      <c r="F837" s="18"/>
    </row>
    <row r="838" spans="1:6" ht="14">
      <c r="A838" s="28"/>
      <c r="B838" s="19"/>
      <c r="C838" s="129" t="s">
        <v>61</v>
      </c>
      <c r="D838" s="8">
        <f>SUM(D839:D840)</f>
        <v>809173</v>
      </c>
      <c r="E838" s="8">
        <f t="shared" si="288" ref="E838:F838">SUM(E839:E840)</f>
        <v>-43400</v>
      </c>
      <c r="F838" s="8">
        <f t="shared" si="288"/>
        <v>765773</v>
      </c>
    </row>
    <row r="839" spans="1:6" ht="14">
      <c r="A839" s="28"/>
      <c r="B839" s="19"/>
      <c r="C839" s="163" t="s">
        <v>342</v>
      </c>
      <c r="D839" s="11">
        <v>804173</v>
      </c>
      <c r="E839" s="11">
        <v>-43400</v>
      </c>
      <c r="F839" s="11">
        <f t="shared" si="289" ref="F839:F840">D839+E839</f>
        <v>760773</v>
      </c>
    </row>
    <row r="840" spans="1:6" ht="14">
      <c r="A840" s="28"/>
      <c r="B840" s="19"/>
      <c r="C840" s="123" t="s">
        <v>117</v>
      </c>
      <c r="D840" s="11">
        <v>5000</v>
      </c>
      <c r="E840" s="11">
        <v>0</v>
      </c>
      <c r="F840" s="11">
        <f t="shared" si="289"/>
        <v>5000</v>
      </c>
    </row>
    <row r="841" spans="1:6" ht="14">
      <c r="A841" s="28"/>
      <c r="B841" s="19"/>
      <c r="C841" s="129" t="s">
        <v>3</v>
      </c>
      <c r="D841" s="8">
        <f>D842+D847</f>
        <v>809173</v>
      </c>
      <c r="E841" s="8">
        <f t="shared" si="290" ref="E841:F841">E842+E847</f>
        <v>-43400</v>
      </c>
      <c r="F841" s="8">
        <f t="shared" si="290"/>
        <v>765773</v>
      </c>
    </row>
    <row r="842" spans="1:6" ht="14">
      <c r="A842" s="28"/>
      <c r="B842" s="19"/>
      <c r="C842" s="138" t="s">
        <v>2</v>
      </c>
      <c r="D842" s="42">
        <f>D843+D846</f>
        <v>739873</v>
      </c>
      <c r="E842" s="42">
        <f t="shared" si="291" ref="E842:F842">E843+E846</f>
        <v>-3000</v>
      </c>
      <c r="F842" s="42">
        <f t="shared" si="291"/>
        <v>736873</v>
      </c>
    </row>
    <row r="843" spans="1:6" ht="14">
      <c r="A843" s="28"/>
      <c r="B843" s="19"/>
      <c r="C843" s="123" t="s">
        <v>5</v>
      </c>
      <c r="D843" s="11">
        <v>729873</v>
      </c>
      <c r="E843" s="11">
        <v>-38000</v>
      </c>
      <c r="F843" s="11">
        <f t="shared" si="292" ref="F843:F847">D843+E843</f>
        <v>691873</v>
      </c>
    </row>
    <row r="844" spans="1:6" ht="13">
      <c r="A844" s="74"/>
      <c r="C844" s="152" t="s">
        <v>116</v>
      </c>
      <c r="D844" s="11">
        <v>382551</v>
      </c>
      <c r="E844" s="11">
        <v>0</v>
      </c>
      <c r="F844" s="11">
        <f t="shared" si="292"/>
        <v>382551</v>
      </c>
    </row>
    <row r="845" spans="1:6" ht="13">
      <c r="A845" s="74"/>
      <c r="C845" s="153" t="s">
        <v>119</v>
      </c>
      <c r="D845" s="11">
        <v>300193</v>
      </c>
      <c r="E845" s="11">
        <v>0</v>
      </c>
      <c r="F845" s="11">
        <f t="shared" si="292"/>
        <v>300193</v>
      </c>
    </row>
    <row r="846" spans="1:7" ht="13">
      <c r="A846" s="74"/>
      <c r="B846" s="74"/>
      <c r="C846" s="123" t="s">
        <v>85</v>
      </c>
      <c r="D846" s="124">
        <v>10000</v>
      </c>
      <c r="E846" s="124">
        <v>35000</v>
      </c>
      <c r="F846" s="11">
        <f t="shared" si="292"/>
        <v>45000</v>
      </c>
      <c r="G846" s="123"/>
    </row>
    <row r="847" spans="1:6" ht="14">
      <c r="A847" s="120"/>
      <c r="B847" s="120"/>
      <c r="C847" s="138" t="s">
        <v>84</v>
      </c>
      <c r="D847" s="42">
        <v>69300</v>
      </c>
      <c r="E847" s="42">
        <v>-40400</v>
      </c>
      <c r="F847" s="42">
        <f t="shared" si="292"/>
        <v>28900</v>
      </c>
    </row>
    <row r="848" spans="1:6" ht="13">
      <c r="A848" s="74"/>
      <c r="D848" s="11"/>
      <c r="E848" s="11"/>
      <c r="F848" s="11"/>
    </row>
    <row r="849" spans="1:6" ht="15">
      <c r="A849" s="4" t="s">
        <v>293</v>
      </c>
      <c r="B849" s="3" t="s">
        <v>104</v>
      </c>
      <c r="C849" s="150" t="s">
        <v>346</v>
      </c>
      <c r="D849" s="42"/>
      <c r="E849" s="42"/>
      <c r="F849" s="42"/>
    </row>
    <row r="850" spans="1:6" s="52" customFormat="1" ht="15">
      <c r="A850" s="89"/>
      <c r="B850" s="106"/>
      <c r="C850" s="164" t="s">
        <v>347</v>
      </c>
      <c r="D850" s="42"/>
      <c r="E850" s="42"/>
      <c r="F850" s="42"/>
    </row>
    <row r="851" spans="2:6" s="17" customFormat="1" ht="10.5">
      <c r="B851" s="16"/>
      <c r="C851" s="151"/>
      <c r="D851" s="18"/>
      <c r="E851" s="18"/>
      <c r="F851" s="18"/>
    </row>
    <row r="852" spans="1:6" ht="14">
      <c r="A852" s="28"/>
      <c r="B852" s="19"/>
      <c r="C852" s="129" t="s">
        <v>61</v>
      </c>
      <c r="D852" s="8">
        <f>SUM(D853:D853)</f>
        <v>4000000</v>
      </c>
      <c r="E852" s="8">
        <f>SUM(E853:E853)</f>
        <v>0</v>
      </c>
      <c r="F852" s="8">
        <f>SUM(F853:F853)</f>
        <v>4000000</v>
      </c>
    </row>
    <row r="853" spans="1:6" ht="14">
      <c r="A853" s="28"/>
      <c r="B853" s="19"/>
      <c r="C853" s="123" t="s">
        <v>342</v>
      </c>
      <c r="D853" s="11">
        <v>4000000</v>
      </c>
      <c r="E853" s="11"/>
      <c r="F853" s="11">
        <f t="shared" si="293" ref="F853">D853+E853</f>
        <v>4000000</v>
      </c>
    </row>
    <row r="854" spans="1:6" ht="14">
      <c r="A854" s="28"/>
      <c r="B854" s="19"/>
      <c r="C854" s="129" t="s">
        <v>3</v>
      </c>
      <c r="D854" s="8">
        <f>D855</f>
        <v>4000000</v>
      </c>
      <c r="E854" s="8">
        <f t="shared" si="294" ref="E854:F854">E855</f>
        <v>0</v>
      </c>
      <c r="F854" s="8">
        <f t="shared" si="294"/>
        <v>4000000</v>
      </c>
    </row>
    <row r="855" spans="1:6" ht="14">
      <c r="A855" s="120"/>
      <c r="B855" s="120"/>
      <c r="C855" s="138" t="s">
        <v>84</v>
      </c>
      <c r="D855" s="42">
        <v>4000000</v>
      </c>
      <c r="E855" s="42"/>
      <c r="F855" s="42">
        <f t="shared" si="295" ref="F855">D855+E855</f>
        <v>4000000</v>
      </c>
    </row>
    <row r="856" spans="1:6" ht="13">
      <c r="A856" s="74"/>
      <c r="D856" s="11"/>
      <c r="E856" s="11"/>
      <c r="F856" s="11"/>
    </row>
    <row r="857" spans="1:6" s="52" customFormat="1" ht="13">
      <c r="A857" s="94"/>
      <c r="C857" s="163"/>
      <c r="D857" s="51"/>
      <c r="E857" s="51"/>
      <c r="F857" s="51"/>
    </row>
    <row r="858" spans="1:6" ht="13">
      <c r="A858" s="74"/>
      <c r="D858" s="11"/>
      <c r="E858" s="11"/>
      <c r="F858" s="11"/>
    </row>
    <row r="859" spans="1:6" ht="18">
      <c r="A859" s="192" t="s">
        <v>218</v>
      </c>
      <c r="B859" s="192"/>
      <c r="C859" s="192"/>
      <c r="D859" s="121"/>
      <c r="E859" s="121"/>
      <c r="F859" s="121" t="s">
        <v>311</v>
      </c>
    </row>
    <row r="860" spans="1:6" ht="13">
      <c r="A860" s="74"/>
      <c r="D860" s="11"/>
      <c r="E860" s="11"/>
      <c r="F860" s="11"/>
    </row>
  </sheetData>
  <pageMargins left="0.7874015748031497" right="0.7874015748031497" top="0.5905511811023623" bottom="0.7874015748031497" header="0.1968503937007874" footer="0.3937007874015748"/>
  <pageSetup orientation="portrait" paperSize="9" scale="75" r:id="rId1"/>
  <headerFooter alignWithMargins="0">
    <oddFooter>&amp;C&amp;"Times New Roman,Parasts"&amp;P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 p_01_14</vt:lpstr>
      <vt:lpstr>15_33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Dace Sujeta</dc:creator>
  <cp:keywords/>
  <dc:description/>
  <cp:lastModifiedBy>Arta Kešāne</cp:lastModifiedBy>
  <cp:lastPrinted>2023-11-03T07:58:14Z</cp:lastPrinted>
  <dcterms:created xsi:type="dcterms:W3CDTF">1998-03-21T09:13:21Z</dcterms:created>
  <dcterms:modified xsi:type="dcterms:W3CDTF">2023-11-08T13:22:09Z</dcterms:modified>
  <cp:category/>
</cp:coreProperties>
</file>