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am.riga.lv/webdav/wordstorage/"/>
    </mc:Choice>
  </mc:AlternateContent>
  <xr:revisionPtr revIDLastSave="0" documentId="13_ncr:1_{186FA046-D533-41AE-A340-316BADA6D031}" xr6:coauthVersionLast="47" xr6:coauthVersionMax="47" xr10:uidLastSave="{00000000-0000-0000-0000-000000000000}"/>
  <bookViews>
    <workbookView xWindow="-120" yWindow="-120" windowWidth="29040" windowHeight="15840" tabRatio="669" activeTab="1" xr2:uid="{00000000-000D-0000-FFFF-FFFF00000000}"/>
  </bookViews>
  <sheets>
    <sheet name="3 p_01_14" sheetId="4" r:id="rId1"/>
    <sheet name="15_33" sheetId="5" r:id="rId2"/>
  </sheets>
  <definedNames>
    <definedName name="_xlnm.Print_Area" localSheetId="1">'15_33'!$A$1:$F$852</definedName>
    <definedName name="_xlnm.Print_Area" localSheetId="0">'3 p_01_14'!$A$1:$F$805</definedName>
    <definedName name="_xlnm.Print_Titles" localSheetId="1">'15_33'!$2:$5</definedName>
    <definedName name="_xlnm.Print_Titles" localSheetId="0">'3 p_01_14'!$13:$16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01" i="4" l="1"/>
  <c r="F847" i="5"/>
  <c r="F846" i="5" s="1"/>
  <c r="E846" i="5"/>
  <c r="D846" i="5"/>
  <c r="F845" i="5"/>
  <c r="F844" i="5" s="1"/>
  <c r="E844" i="5"/>
  <c r="D844" i="5"/>
  <c r="F840" i="5"/>
  <c r="F839" i="5"/>
  <c r="F838" i="5"/>
  <c r="F837" i="5"/>
  <c r="F823" i="5" s="1"/>
  <c r="F836" i="5"/>
  <c r="F835" i="5" s="1"/>
  <c r="F834" i="5" s="1"/>
  <c r="E835" i="5"/>
  <c r="E834" i="5" s="1"/>
  <c r="D835" i="5"/>
  <c r="D834" i="5" s="1"/>
  <c r="F833" i="5"/>
  <c r="F819" i="5" s="1"/>
  <c r="F832" i="5"/>
  <c r="E831" i="5"/>
  <c r="D831" i="5"/>
  <c r="F826" i="5"/>
  <c r="E826" i="5"/>
  <c r="D826" i="5"/>
  <c r="F825" i="5"/>
  <c r="E825" i="5"/>
  <c r="D825" i="5"/>
  <c r="F824" i="5"/>
  <c r="E824" i="5"/>
  <c r="D824" i="5"/>
  <c r="E823" i="5"/>
  <c r="D823" i="5"/>
  <c r="F822" i="5"/>
  <c r="F821" i="5" s="1"/>
  <c r="F820" i="5" s="1"/>
  <c r="E822" i="5"/>
  <c r="E821" i="5" s="1"/>
  <c r="E820" i="5" s="1"/>
  <c r="D822" i="5"/>
  <c r="D821" i="5" s="1"/>
  <c r="D820" i="5" s="1"/>
  <c r="E819" i="5"/>
  <c r="D819" i="5"/>
  <c r="E818" i="5"/>
  <c r="D818" i="5"/>
  <c r="E817" i="5"/>
  <c r="D817" i="5"/>
  <c r="F811" i="5"/>
  <c r="F810" i="5"/>
  <c r="F809" i="5"/>
  <c r="F808" i="5" s="1"/>
  <c r="E808" i="5"/>
  <c r="D808" i="5"/>
  <c r="D807" i="5" s="1"/>
  <c r="F807" i="5"/>
  <c r="E807" i="5"/>
  <c r="F806" i="5"/>
  <c r="F805" i="5" s="1"/>
  <c r="E805" i="5"/>
  <c r="D805" i="5"/>
  <c r="F800" i="5"/>
  <c r="F776" i="5" s="1"/>
  <c r="F775" i="5" s="1"/>
  <c r="F799" i="5"/>
  <c r="F798" i="5" s="1"/>
  <c r="E799" i="5"/>
  <c r="E798" i="5" s="1"/>
  <c r="D799" i="5"/>
  <c r="D798" i="5" s="1"/>
  <c r="F797" i="5"/>
  <c r="F796" i="5"/>
  <c r="E796" i="5"/>
  <c r="D796" i="5"/>
  <c r="F792" i="5"/>
  <c r="F791" i="5"/>
  <c r="F778" i="5" s="1"/>
  <c r="F790" i="5"/>
  <c r="F789" i="5"/>
  <c r="F788" i="5" s="1"/>
  <c r="F787" i="5" s="1"/>
  <c r="E788" i="5"/>
  <c r="E787" i="5" s="1"/>
  <c r="D788" i="5"/>
  <c r="D787" i="5" s="1"/>
  <c r="F786" i="5"/>
  <c r="F785" i="5"/>
  <c r="F784" i="5" s="1"/>
  <c r="E784" i="5"/>
  <c r="D784" i="5"/>
  <c r="F779" i="5"/>
  <c r="E779" i="5"/>
  <c r="D779" i="5"/>
  <c r="E778" i="5"/>
  <c r="D778" i="5"/>
  <c r="F777" i="5"/>
  <c r="E777" i="5"/>
  <c r="D777" i="5"/>
  <c r="E776" i="5"/>
  <c r="E775" i="5" s="1"/>
  <c r="E774" i="5" s="1"/>
  <c r="D776" i="5"/>
  <c r="D775" i="5"/>
  <c r="D774" i="5" s="1"/>
  <c r="F774" i="5"/>
  <c r="F773" i="5"/>
  <c r="E773" i="5"/>
  <c r="D773" i="5"/>
  <c r="F772" i="5"/>
  <c r="E772" i="5"/>
  <c r="E771" i="5" s="1"/>
  <c r="D772" i="5"/>
  <c r="D771" i="5" s="1"/>
  <c r="F771" i="5"/>
  <c r="F766" i="5"/>
  <c r="F765" i="5"/>
  <c r="F764" i="5"/>
  <c r="F763" i="5"/>
  <c r="F762" i="5"/>
  <c r="F761" i="5" s="1"/>
  <c r="E762" i="5"/>
  <c r="E761" i="5" s="1"/>
  <c r="D762" i="5"/>
  <c r="D761" i="5" s="1"/>
  <c r="F760" i="5"/>
  <c r="F759" i="5"/>
  <c r="F758" i="5"/>
  <c r="F757" i="5" s="1"/>
  <c r="E757" i="5"/>
  <c r="D757" i="5"/>
  <c r="F749" i="5"/>
  <c r="F748" i="5"/>
  <c r="F747" i="5"/>
  <c r="F746" i="5"/>
  <c r="F745" i="5"/>
  <c r="F744" i="5"/>
  <c r="F743" i="5" s="1"/>
  <c r="F742" i="5" s="1"/>
  <c r="E743" i="5"/>
  <c r="E742" i="5" s="1"/>
  <c r="D743" i="5"/>
  <c r="D742" i="5"/>
  <c r="F741" i="5"/>
  <c r="F740" i="5"/>
  <c r="F738" i="5" s="1"/>
  <c r="F739" i="5"/>
  <c r="E738" i="5"/>
  <c r="D738" i="5"/>
  <c r="F724" i="5"/>
  <c r="F723" i="5"/>
  <c r="F722" i="5"/>
  <c r="F721" i="5"/>
  <c r="E720" i="5"/>
  <c r="E719" i="5" s="1"/>
  <c r="E718" i="5" s="1"/>
  <c r="D719" i="5"/>
  <c r="D718" i="5"/>
  <c r="F717" i="5"/>
  <c r="F716" i="5"/>
  <c r="F715" i="5" s="1"/>
  <c r="E715" i="5"/>
  <c r="D715" i="5"/>
  <c r="F706" i="5"/>
  <c r="F680" i="5" s="1"/>
  <c r="F705" i="5"/>
  <c r="F679" i="5" s="1"/>
  <c r="F704" i="5"/>
  <c r="F703" i="5"/>
  <c r="F702" i="5"/>
  <c r="F701" i="5" s="1"/>
  <c r="E702" i="5"/>
  <c r="D702" i="5"/>
  <c r="E701" i="5"/>
  <c r="D701" i="5"/>
  <c r="F700" i="5"/>
  <c r="F698" i="5" s="1"/>
  <c r="F699" i="5"/>
  <c r="E698" i="5"/>
  <c r="D698" i="5"/>
  <c r="F693" i="5"/>
  <c r="F692" i="5"/>
  <c r="F691" i="5"/>
  <c r="F678" i="5" s="1"/>
  <c r="F690" i="5"/>
  <c r="F689" i="5" s="1"/>
  <c r="F688" i="5" s="1"/>
  <c r="E689" i="5"/>
  <c r="E688" i="5" s="1"/>
  <c r="D689" i="5"/>
  <c r="D688" i="5"/>
  <c r="F687" i="5"/>
  <c r="F674" i="5" s="1"/>
  <c r="F686" i="5"/>
  <c r="F685" i="5" s="1"/>
  <c r="E685" i="5"/>
  <c r="D685" i="5"/>
  <c r="E680" i="5"/>
  <c r="D680" i="5"/>
  <c r="E679" i="5"/>
  <c r="D679" i="5"/>
  <c r="E678" i="5"/>
  <c r="D678" i="5"/>
  <c r="F677" i="5"/>
  <c r="E677" i="5"/>
  <c r="E676" i="5" s="1"/>
  <c r="E675" i="5" s="1"/>
  <c r="D677" i="5"/>
  <c r="D676" i="5" s="1"/>
  <c r="D675" i="5" s="1"/>
  <c r="F676" i="5"/>
  <c r="E674" i="5"/>
  <c r="D674" i="5"/>
  <c r="F673" i="5"/>
  <c r="F672" i="5" s="1"/>
  <c r="E673" i="5"/>
  <c r="D673" i="5"/>
  <c r="D672" i="5"/>
  <c r="F666" i="5"/>
  <c r="F665" i="5" s="1"/>
  <c r="F664" i="5" s="1"/>
  <c r="E665" i="5"/>
  <c r="E664" i="5" s="1"/>
  <c r="D665" i="5"/>
  <c r="D664" i="5" s="1"/>
  <c r="F663" i="5"/>
  <c r="F662" i="5"/>
  <c r="E662" i="5"/>
  <c r="D662" i="5"/>
  <c r="F652" i="5"/>
  <c r="F651" i="5" s="1"/>
  <c r="F650" i="5" s="1"/>
  <c r="E651" i="5"/>
  <c r="D651" i="5"/>
  <c r="E650" i="5"/>
  <c r="D650" i="5"/>
  <c r="F649" i="5"/>
  <c r="F648" i="5"/>
  <c r="F647" i="5"/>
  <c r="E647" i="5"/>
  <c r="D647" i="5"/>
  <c r="F642" i="5"/>
  <c r="F454" i="5" s="1"/>
  <c r="F641" i="5"/>
  <c r="F640" i="5" s="1"/>
  <c r="E641" i="5"/>
  <c r="D641" i="5"/>
  <c r="D640" i="5" s="1"/>
  <c r="E640" i="5"/>
  <c r="F639" i="5"/>
  <c r="F638" i="5"/>
  <c r="E638" i="5"/>
  <c r="D638" i="5"/>
  <c r="F632" i="5"/>
  <c r="F631" i="5"/>
  <c r="F630" i="5" s="1"/>
  <c r="F629" i="5" s="1"/>
  <c r="E630" i="5"/>
  <c r="D630" i="5"/>
  <c r="D629" i="5" s="1"/>
  <c r="E629" i="5"/>
  <c r="F628" i="5"/>
  <c r="F627" i="5"/>
  <c r="F626" i="5" s="1"/>
  <c r="E626" i="5"/>
  <c r="D626" i="5"/>
  <c r="F621" i="5"/>
  <c r="F620" i="5"/>
  <c r="F619" i="5" s="1"/>
  <c r="F618" i="5" s="1"/>
  <c r="E619" i="5"/>
  <c r="E618" i="5" s="1"/>
  <c r="D619" i="5"/>
  <c r="D618" i="5" s="1"/>
  <c r="F617" i="5"/>
  <c r="F616" i="5"/>
  <c r="E616" i="5"/>
  <c r="D616" i="5"/>
  <c r="F610" i="5"/>
  <c r="F609" i="5"/>
  <c r="F608" i="5"/>
  <c r="F607" i="5"/>
  <c r="F606" i="5"/>
  <c r="F451" i="5" s="1"/>
  <c r="F605" i="5"/>
  <c r="F604" i="5"/>
  <c r="F603" i="5"/>
  <c r="F602" i="5" s="1"/>
  <c r="E603" i="5"/>
  <c r="E602" i="5" s="1"/>
  <c r="D603" i="5"/>
  <c r="D602" i="5"/>
  <c r="F601" i="5"/>
  <c r="F600" i="5"/>
  <c r="F599" i="5"/>
  <c r="F598" i="5" s="1"/>
  <c r="E598" i="5"/>
  <c r="D598" i="5"/>
  <c r="F593" i="5"/>
  <c r="F592" i="5"/>
  <c r="F591" i="5" s="1"/>
  <c r="E592" i="5"/>
  <c r="E591" i="5" s="1"/>
  <c r="D592" i="5"/>
  <c r="D591" i="5"/>
  <c r="F590" i="5"/>
  <c r="F589" i="5"/>
  <c r="F588" i="5"/>
  <c r="E588" i="5"/>
  <c r="D588" i="5"/>
  <c r="F578" i="5"/>
  <c r="F577" i="5"/>
  <c r="F576" i="5"/>
  <c r="F575" i="5"/>
  <c r="F574" i="5"/>
  <c r="F573" i="5"/>
  <c r="F572" i="5"/>
  <c r="F571" i="5" s="1"/>
  <c r="E572" i="5"/>
  <c r="D572" i="5"/>
  <c r="E571" i="5"/>
  <c r="D571" i="5"/>
  <c r="F570" i="5"/>
  <c r="F569" i="5"/>
  <c r="F444" i="5" s="1"/>
  <c r="F568" i="5"/>
  <c r="F567" i="5" s="1"/>
  <c r="E567" i="5"/>
  <c r="D567" i="5"/>
  <c r="F562" i="5"/>
  <c r="F561" i="5" s="1"/>
  <c r="E561" i="5"/>
  <c r="E560" i="5" s="1"/>
  <c r="D561" i="5"/>
  <c r="D560" i="5" s="1"/>
  <c r="F560" i="5"/>
  <c r="F559" i="5"/>
  <c r="F558" i="5"/>
  <c r="F557" i="5" s="1"/>
  <c r="E557" i="5"/>
  <c r="D557" i="5"/>
  <c r="F552" i="5"/>
  <c r="F457" i="5" s="1"/>
  <c r="F551" i="5"/>
  <c r="F550" i="5"/>
  <c r="F549" i="5"/>
  <c r="F548" i="5"/>
  <c r="F547" i="5"/>
  <c r="F546" i="5" s="1"/>
  <c r="F545" i="5" s="1"/>
  <c r="E546" i="5"/>
  <c r="E545" i="5" s="1"/>
  <c r="D546" i="5"/>
  <c r="D545" i="5" s="1"/>
  <c r="F544" i="5"/>
  <c r="F543" i="5"/>
  <c r="F542" i="5"/>
  <c r="F541" i="5"/>
  <c r="E541" i="5"/>
  <c r="D541" i="5"/>
  <c r="F536" i="5"/>
  <c r="F535" i="5" s="1"/>
  <c r="F534" i="5" s="1"/>
  <c r="E535" i="5"/>
  <c r="D535" i="5"/>
  <c r="E534" i="5"/>
  <c r="D534" i="5"/>
  <c r="F533" i="5"/>
  <c r="F532" i="5"/>
  <c r="F531" i="5" s="1"/>
  <c r="E531" i="5"/>
  <c r="D531" i="5"/>
  <c r="F526" i="5"/>
  <c r="F525" i="5"/>
  <c r="F524" i="5"/>
  <c r="F452" i="5" s="1"/>
  <c r="F523" i="5"/>
  <c r="F522" i="5"/>
  <c r="F521" i="5"/>
  <c r="F520" i="5"/>
  <c r="E520" i="5"/>
  <c r="D520" i="5"/>
  <c r="D519" i="5" s="1"/>
  <c r="F519" i="5"/>
  <c r="E519" i="5"/>
  <c r="F518" i="5"/>
  <c r="F517" i="5"/>
  <c r="F516" i="5"/>
  <c r="F515" i="5"/>
  <c r="F514" i="5" s="1"/>
  <c r="E514" i="5"/>
  <c r="D514" i="5"/>
  <c r="F508" i="5"/>
  <c r="F507" i="5"/>
  <c r="F506" i="5"/>
  <c r="F505" i="5"/>
  <c r="F504" i="5"/>
  <c r="F503" i="5"/>
  <c r="F502" i="5"/>
  <c r="F501" i="5" s="1"/>
  <c r="E502" i="5"/>
  <c r="E501" i="5" s="1"/>
  <c r="D502" i="5"/>
  <c r="D501" i="5"/>
  <c r="F500" i="5"/>
  <c r="F499" i="5"/>
  <c r="F498" i="5"/>
  <c r="E498" i="5"/>
  <c r="D498" i="5"/>
  <c r="F493" i="5"/>
  <c r="F492" i="5"/>
  <c r="F491" i="5"/>
  <c r="E491" i="5"/>
  <c r="D491" i="5"/>
  <c r="F490" i="5"/>
  <c r="E490" i="5"/>
  <c r="D490" i="5"/>
  <c r="F489" i="5"/>
  <c r="F488" i="5"/>
  <c r="F487" i="5"/>
  <c r="E487" i="5"/>
  <c r="D487" i="5"/>
  <c r="F482" i="5"/>
  <c r="F481" i="5"/>
  <c r="F480" i="5" s="1"/>
  <c r="E481" i="5"/>
  <c r="D481" i="5"/>
  <c r="D480" i="5" s="1"/>
  <c r="E480" i="5"/>
  <c r="F479" i="5"/>
  <c r="F478" i="5"/>
  <c r="F477" i="5"/>
  <c r="E477" i="5"/>
  <c r="D477" i="5"/>
  <c r="F472" i="5"/>
  <c r="F471" i="5"/>
  <c r="F470" i="5"/>
  <c r="F469" i="5"/>
  <c r="F468" i="5"/>
  <c r="F467" i="5"/>
  <c r="E466" i="5"/>
  <c r="E465" i="5" s="1"/>
  <c r="D466" i="5"/>
  <c r="D465" i="5" s="1"/>
  <c r="F464" i="5"/>
  <c r="F463" i="5"/>
  <c r="E462" i="5"/>
  <c r="D462" i="5"/>
  <c r="E457" i="5"/>
  <c r="D457" i="5"/>
  <c r="F456" i="5"/>
  <c r="E456" i="5"/>
  <c r="E448" i="5" s="1"/>
  <c r="E447" i="5" s="1"/>
  <c r="D456" i="5"/>
  <c r="E455" i="5"/>
  <c r="D455" i="5"/>
  <c r="E454" i="5"/>
  <c r="D454" i="5"/>
  <c r="F453" i="5"/>
  <c r="E453" i="5"/>
  <c r="D453" i="5"/>
  <c r="E452" i="5"/>
  <c r="D452" i="5"/>
  <c r="E451" i="5"/>
  <c r="D451" i="5"/>
  <c r="D40" i="4" s="1"/>
  <c r="E450" i="5"/>
  <c r="D450" i="5"/>
  <c r="E449" i="5"/>
  <c r="D449" i="5"/>
  <c r="D448" i="5" s="1"/>
  <c r="D447" i="5" s="1"/>
  <c r="F446" i="5"/>
  <c r="E446" i="5"/>
  <c r="D446" i="5"/>
  <c r="F445" i="5"/>
  <c r="E445" i="5"/>
  <c r="D445" i="5"/>
  <c r="E444" i="5"/>
  <c r="D444" i="5"/>
  <c r="E443" i="5"/>
  <c r="E442" i="5" s="1"/>
  <c r="D443" i="5"/>
  <c r="D442" i="5" s="1"/>
  <c r="F427" i="5"/>
  <c r="F426" i="5"/>
  <c r="F425" i="5" s="1"/>
  <c r="F424" i="5" s="1"/>
  <c r="E425" i="5"/>
  <c r="E424" i="5" s="1"/>
  <c r="D425" i="5"/>
  <c r="D424" i="5" s="1"/>
  <c r="F423" i="5"/>
  <c r="F422" i="5" s="1"/>
  <c r="E422" i="5"/>
  <c r="D422" i="5"/>
  <c r="F417" i="5"/>
  <c r="F416" i="5"/>
  <c r="F415" i="5"/>
  <c r="F414" i="5"/>
  <c r="F413" i="5"/>
  <c r="F412" i="5"/>
  <c r="F411" i="5" s="1"/>
  <c r="F410" i="5" s="1"/>
  <c r="E411" i="5"/>
  <c r="E410" i="5" s="1"/>
  <c r="D411" i="5"/>
  <c r="D410" i="5" s="1"/>
  <c r="F409" i="5"/>
  <c r="F407" i="5" s="1"/>
  <c r="F408" i="5"/>
  <c r="E407" i="5"/>
  <c r="D407" i="5"/>
  <c r="F400" i="5"/>
  <c r="F399" i="5"/>
  <c r="F398" i="5"/>
  <c r="F397" i="5"/>
  <c r="F396" i="5"/>
  <c r="F395" i="5" s="1"/>
  <c r="F394" i="5" s="1"/>
  <c r="E395" i="5"/>
  <c r="E394" i="5" s="1"/>
  <c r="D395" i="5"/>
  <c r="D394" i="5" s="1"/>
  <c r="F393" i="5"/>
  <c r="F392" i="5" s="1"/>
  <c r="E392" i="5"/>
  <c r="D392" i="5"/>
  <c r="F388" i="5"/>
  <c r="F387" i="5"/>
  <c r="F386" i="5"/>
  <c r="F385" i="5" s="1"/>
  <c r="F384" i="5" s="1"/>
  <c r="E385" i="5"/>
  <c r="D385" i="5"/>
  <c r="E384" i="5"/>
  <c r="D384" i="5"/>
  <c r="F383" i="5"/>
  <c r="F382" i="5"/>
  <c r="E382" i="5"/>
  <c r="D382" i="5"/>
  <c r="F378" i="5"/>
  <c r="F377" i="5"/>
  <c r="F376" i="5"/>
  <c r="F375" i="5"/>
  <c r="F374" i="5"/>
  <c r="F373" i="5"/>
  <c r="F372" i="5" s="1"/>
  <c r="E373" i="5"/>
  <c r="E372" i="5" s="1"/>
  <c r="D373" i="5"/>
  <c r="D372" i="5"/>
  <c r="F371" i="5"/>
  <c r="F370" i="5" s="1"/>
  <c r="E370" i="5"/>
  <c r="D370" i="5"/>
  <c r="F362" i="5"/>
  <c r="F361" i="5"/>
  <c r="F360" i="5"/>
  <c r="F359" i="5"/>
  <c r="F358" i="5"/>
  <c r="F357" i="5"/>
  <c r="F356" i="5"/>
  <c r="F355" i="5" s="1"/>
  <c r="F354" i="5" s="1"/>
  <c r="E355" i="5"/>
  <c r="D355" i="5"/>
  <c r="E354" i="5"/>
  <c r="D354" i="5"/>
  <c r="F353" i="5"/>
  <c r="F352" i="5"/>
  <c r="F350" i="5" s="1"/>
  <c r="F351" i="5"/>
  <c r="E350" i="5"/>
  <c r="D350" i="5"/>
  <c r="F346" i="5"/>
  <c r="F345" i="5"/>
  <c r="F340" i="5" s="1"/>
  <c r="F344" i="5"/>
  <c r="F343" i="5"/>
  <c r="F342" i="5"/>
  <c r="F341" i="5"/>
  <c r="E340" i="5"/>
  <c r="D340" i="5"/>
  <c r="D339" i="5" s="1"/>
  <c r="F339" i="5"/>
  <c r="E339" i="5"/>
  <c r="F338" i="5"/>
  <c r="F337" i="5"/>
  <c r="F336" i="5"/>
  <c r="E336" i="5"/>
  <c r="D336" i="5"/>
  <c r="F332" i="5"/>
  <c r="F331" i="5"/>
  <c r="F330" i="5"/>
  <c r="F329" i="5"/>
  <c r="F328" i="5"/>
  <c r="F327" i="5"/>
  <c r="F326" i="5" s="1"/>
  <c r="F325" i="5" s="1"/>
  <c r="E326" i="5"/>
  <c r="E325" i="5" s="1"/>
  <c r="D326" i="5"/>
  <c r="D325" i="5" s="1"/>
  <c r="F324" i="5"/>
  <c r="F323" i="5"/>
  <c r="E323" i="5"/>
  <c r="D323" i="5"/>
  <c r="F319" i="5"/>
  <c r="F318" i="5" s="1"/>
  <c r="F317" i="5" s="1"/>
  <c r="E318" i="5"/>
  <c r="E317" i="5" s="1"/>
  <c r="D318" i="5"/>
  <c r="D317" i="5" s="1"/>
  <c r="F316" i="5"/>
  <c r="F315" i="5"/>
  <c r="F314" i="5" s="1"/>
  <c r="E314" i="5"/>
  <c r="D314" i="5"/>
  <c r="F309" i="5"/>
  <c r="F308" i="5"/>
  <c r="F307" i="5"/>
  <c r="F306" i="5"/>
  <c r="F305" i="5"/>
  <c r="F37" i="5" s="1"/>
  <c r="F304" i="5"/>
  <c r="F303" i="5"/>
  <c r="F302" i="5" s="1"/>
  <c r="F301" i="5" s="1"/>
  <c r="E302" i="5"/>
  <c r="D302" i="5"/>
  <c r="E301" i="5"/>
  <c r="D301" i="5"/>
  <c r="F300" i="5"/>
  <c r="F299" i="5"/>
  <c r="F297" i="5" s="1"/>
  <c r="F298" i="5"/>
  <c r="E297" i="5"/>
  <c r="D297" i="5"/>
  <c r="F285" i="5"/>
  <c r="F284" i="5"/>
  <c r="F283" i="5" s="1"/>
  <c r="E284" i="5"/>
  <c r="D284" i="5"/>
  <c r="D283" i="5" s="1"/>
  <c r="E283" i="5"/>
  <c r="F282" i="5"/>
  <c r="F281" i="5"/>
  <c r="E281" i="5"/>
  <c r="D281" i="5"/>
  <c r="F276" i="5"/>
  <c r="F275" i="5"/>
  <c r="F274" i="5"/>
  <c r="F273" i="5"/>
  <c r="E273" i="5"/>
  <c r="E272" i="5" s="1"/>
  <c r="D273" i="5"/>
  <c r="D272" i="5" s="1"/>
  <c r="F272" i="5"/>
  <c r="F271" i="5"/>
  <c r="F270" i="5"/>
  <c r="F269" i="5"/>
  <c r="E269" i="5"/>
  <c r="D269" i="5"/>
  <c r="F265" i="5"/>
  <c r="F260" i="5" s="1"/>
  <c r="F264" i="5"/>
  <c r="F263" i="5"/>
  <c r="F262" i="5"/>
  <c r="F261" i="5"/>
  <c r="E261" i="5"/>
  <c r="D261" i="5"/>
  <c r="D260" i="5" s="1"/>
  <c r="E260" i="5"/>
  <c r="F259" i="5"/>
  <c r="F257" i="5" s="1"/>
  <c r="F258" i="5"/>
  <c r="E257" i="5"/>
  <c r="D257" i="5"/>
  <c r="F253" i="5"/>
  <c r="F252" i="5"/>
  <c r="F248" i="5" s="1"/>
  <c r="F247" i="5" s="1"/>
  <c r="F251" i="5"/>
  <c r="F250" i="5"/>
  <c r="F249" i="5"/>
  <c r="E248" i="5"/>
  <c r="D248" i="5"/>
  <c r="D247" i="5" s="1"/>
  <c r="E247" i="5"/>
  <c r="F246" i="5"/>
  <c r="F244" i="5" s="1"/>
  <c r="F245" i="5"/>
  <c r="E244" i="5"/>
  <c r="D244" i="5"/>
  <c r="F240" i="5"/>
  <c r="F239" i="5"/>
  <c r="F238" i="5" s="1"/>
  <c r="E239" i="5"/>
  <c r="D239" i="5"/>
  <c r="D238" i="5" s="1"/>
  <c r="E238" i="5"/>
  <c r="F237" i="5"/>
  <c r="F236" i="5"/>
  <c r="E236" i="5"/>
  <c r="D236" i="5"/>
  <c r="F231" i="5"/>
  <c r="F230" i="5"/>
  <c r="F229" i="5" s="1"/>
  <c r="F228" i="5" s="1"/>
  <c r="E229" i="5"/>
  <c r="D229" i="5"/>
  <c r="D228" i="5" s="1"/>
  <c r="E228" i="5"/>
  <c r="F227" i="5"/>
  <c r="F226" i="5" s="1"/>
  <c r="E226" i="5"/>
  <c r="D226" i="5"/>
  <c r="F220" i="5"/>
  <c r="F219" i="5"/>
  <c r="F218" i="5"/>
  <c r="F38" i="5" s="1"/>
  <c r="F217" i="5"/>
  <c r="F216" i="5"/>
  <c r="F215" i="5"/>
  <c r="F214" i="5" s="1"/>
  <c r="F213" i="5" s="1"/>
  <c r="E214" i="5"/>
  <c r="D214" i="5"/>
  <c r="D213" i="5" s="1"/>
  <c r="E213" i="5"/>
  <c r="F212" i="5"/>
  <c r="F211" i="5"/>
  <c r="F210" i="5" s="1"/>
  <c r="E210" i="5"/>
  <c r="D210" i="5"/>
  <c r="F207" i="5"/>
  <c r="F206" i="5"/>
  <c r="F205" i="5"/>
  <c r="F204" i="5"/>
  <c r="F203" i="5"/>
  <c r="F202" i="5"/>
  <c r="F201" i="5"/>
  <c r="E200" i="5"/>
  <c r="E199" i="5" s="1"/>
  <c r="D200" i="5"/>
  <c r="D199" i="5" s="1"/>
  <c r="F198" i="5"/>
  <c r="F197" i="5"/>
  <c r="F196" i="5" s="1"/>
  <c r="E196" i="5"/>
  <c r="D196" i="5"/>
  <c r="F191" i="5"/>
  <c r="F190" i="5"/>
  <c r="F189" i="5" s="1"/>
  <c r="F188" i="5" s="1"/>
  <c r="E189" i="5"/>
  <c r="D189" i="5"/>
  <c r="E188" i="5"/>
  <c r="D188" i="5"/>
  <c r="F187" i="5"/>
  <c r="F186" i="5"/>
  <c r="E186" i="5"/>
  <c r="D186" i="5"/>
  <c r="F182" i="5"/>
  <c r="F181" i="5"/>
  <c r="F180" i="5"/>
  <c r="F179" i="5"/>
  <c r="F178" i="5"/>
  <c r="F177" i="5"/>
  <c r="F176" i="5"/>
  <c r="F175" i="5"/>
  <c r="F174" i="5"/>
  <c r="E174" i="5"/>
  <c r="D174" i="5"/>
  <c r="D173" i="5" s="1"/>
  <c r="F173" i="5"/>
  <c r="E173" i="5"/>
  <c r="F172" i="5"/>
  <c r="F171" i="5"/>
  <c r="F170" i="5"/>
  <c r="F169" i="5"/>
  <c r="F168" i="5"/>
  <c r="E168" i="5"/>
  <c r="D168" i="5"/>
  <c r="F164" i="5"/>
  <c r="F163" i="5"/>
  <c r="F162" i="5"/>
  <c r="F161" i="5"/>
  <c r="F160" i="5"/>
  <c r="F159" i="5"/>
  <c r="F36" i="5" s="1"/>
  <c r="F158" i="5"/>
  <c r="F157" i="5" s="1"/>
  <c r="F156" i="5" s="1"/>
  <c r="E157" i="5"/>
  <c r="E156" i="5" s="1"/>
  <c r="D157" i="5"/>
  <c r="D156" i="5" s="1"/>
  <c r="F155" i="5"/>
  <c r="F154" i="5"/>
  <c r="F152" i="5" s="1"/>
  <c r="F153" i="5"/>
  <c r="E152" i="5"/>
  <c r="D152" i="5"/>
  <c r="F147" i="5"/>
  <c r="F146" i="5"/>
  <c r="F145" i="5"/>
  <c r="E145" i="5"/>
  <c r="E43" i="5" s="1"/>
  <c r="D145" i="5"/>
  <c r="F144" i="5"/>
  <c r="F143" i="5"/>
  <c r="F142" i="5"/>
  <c r="F141" i="5"/>
  <c r="F140" i="5" s="1"/>
  <c r="F139" i="5" s="1"/>
  <c r="F138" i="5" s="1"/>
  <c r="E140" i="5"/>
  <c r="E35" i="5" s="1"/>
  <c r="E34" i="5" s="1"/>
  <c r="E33" i="5" s="1"/>
  <c r="D140" i="5"/>
  <c r="F137" i="5"/>
  <c r="F136" i="5"/>
  <c r="F135" i="5" s="1"/>
  <c r="E135" i="5"/>
  <c r="D135" i="5"/>
  <c r="F131" i="5"/>
  <c r="F130" i="5"/>
  <c r="E130" i="5"/>
  <c r="E129" i="5" s="1"/>
  <c r="D130" i="5"/>
  <c r="D129" i="5" s="1"/>
  <c r="F129" i="5"/>
  <c r="F128" i="5"/>
  <c r="F127" i="5" s="1"/>
  <c r="E127" i="5"/>
  <c r="D127" i="5"/>
  <c r="F122" i="5"/>
  <c r="F121" i="5"/>
  <c r="F113" i="5" s="1"/>
  <c r="F112" i="5" s="1"/>
  <c r="F120" i="5"/>
  <c r="F119" i="5"/>
  <c r="F40" i="5" s="1"/>
  <c r="F118" i="5"/>
  <c r="F117" i="5"/>
  <c r="F116" i="5"/>
  <c r="F115" i="5"/>
  <c r="F114" i="5"/>
  <c r="E113" i="5"/>
  <c r="D113" i="5"/>
  <c r="D112" i="5" s="1"/>
  <c r="E112" i="5"/>
  <c r="F111" i="5"/>
  <c r="F110" i="5"/>
  <c r="F31" i="5" s="1"/>
  <c r="F109" i="5"/>
  <c r="F107" i="5" s="1"/>
  <c r="F108" i="5"/>
  <c r="E107" i="5"/>
  <c r="D107" i="5"/>
  <c r="F103" i="5"/>
  <c r="F102" i="5" s="1"/>
  <c r="F101" i="5" s="1"/>
  <c r="E102" i="5"/>
  <c r="E101" i="5" s="1"/>
  <c r="D102" i="5"/>
  <c r="D101" i="5" s="1"/>
  <c r="F100" i="5"/>
  <c r="F99" i="5"/>
  <c r="E99" i="5"/>
  <c r="D99" i="5"/>
  <c r="F94" i="5"/>
  <c r="F93" i="5"/>
  <c r="F92" i="5"/>
  <c r="F91" i="5"/>
  <c r="F90" i="5"/>
  <c r="F89" i="5"/>
  <c r="F88" i="5"/>
  <c r="F87" i="5"/>
  <c r="F86" i="5" s="1"/>
  <c r="E87" i="5"/>
  <c r="E86" i="5" s="1"/>
  <c r="D87" i="5"/>
  <c r="D86" i="5"/>
  <c r="F85" i="5"/>
  <c r="F84" i="5"/>
  <c r="F83" i="5"/>
  <c r="F30" i="5" s="1"/>
  <c r="F29" i="4" s="1"/>
  <c r="F82" i="5"/>
  <c r="E81" i="5"/>
  <c r="D81" i="5"/>
  <c r="F70" i="5"/>
  <c r="F69" i="5"/>
  <c r="F68" i="5"/>
  <c r="F67" i="5"/>
  <c r="F66" i="5"/>
  <c r="F65" i="5" s="1"/>
  <c r="E66" i="5"/>
  <c r="D66" i="5"/>
  <c r="D65" i="5" s="1"/>
  <c r="E65" i="5"/>
  <c r="F64" i="5"/>
  <c r="F63" i="5"/>
  <c r="F62" i="5"/>
  <c r="E62" i="5"/>
  <c r="D62" i="5"/>
  <c r="F57" i="5"/>
  <c r="F56" i="5"/>
  <c r="F55" i="5"/>
  <c r="F54" i="5"/>
  <c r="F53" i="5"/>
  <c r="F52" i="5" s="1"/>
  <c r="E53" i="5"/>
  <c r="E52" i="5" s="1"/>
  <c r="D53" i="5"/>
  <c r="D52" i="5"/>
  <c r="F51" i="5"/>
  <c r="F50" i="5"/>
  <c r="F49" i="5"/>
  <c r="E49" i="5"/>
  <c r="D49" i="5"/>
  <c r="E44" i="5"/>
  <c r="D44" i="5"/>
  <c r="D43" i="5"/>
  <c r="F42" i="5"/>
  <c r="E42" i="5"/>
  <c r="D42" i="5"/>
  <c r="E41" i="5"/>
  <c r="D41" i="5"/>
  <c r="E40" i="5"/>
  <c r="D40" i="5"/>
  <c r="E39" i="5"/>
  <c r="D39" i="5"/>
  <c r="E38" i="5"/>
  <c r="D38" i="5"/>
  <c r="E37" i="5"/>
  <c r="D37" i="5"/>
  <c r="E36" i="5"/>
  <c r="D36" i="5"/>
  <c r="F32" i="5"/>
  <c r="E32" i="5"/>
  <c r="D32" i="5"/>
  <c r="E31" i="5"/>
  <c r="D31" i="5"/>
  <c r="E30" i="5"/>
  <c r="D30" i="5"/>
  <c r="E29" i="5"/>
  <c r="E28" i="5" s="1"/>
  <c r="D29" i="5"/>
  <c r="F21" i="5"/>
  <c r="F20" i="5"/>
  <c r="F19" i="5"/>
  <c r="F18" i="5"/>
  <c r="F17" i="5"/>
  <c r="F16" i="5"/>
  <c r="F15" i="5" s="1"/>
  <c r="E16" i="5"/>
  <c r="E15" i="5" s="1"/>
  <c r="D16" i="5"/>
  <c r="D15" i="5"/>
  <c r="F14" i="5"/>
  <c r="F13" i="5" s="1"/>
  <c r="E13" i="5"/>
  <c r="D13" i="5"/>
  <c r="F800" i="4"/>
  <c r="F799" i="4"/>
  <c r="F798" i="4"/>
  <c r="E797" i="4"/>
  <c r="D796" i="4"/>
  <c r="D795" i="4" s="1"/>
  <c r="F794" i="4"/>
  <c r="F793" i="4"/>
  <c r="F792" i="4" s="1"/>
  <c r="E793" i="4"/>
  <c r="E792" i="4"/>
  <c r="D792" i="4"/>
  <c r="E783" i="4"/>
  <c r="F783" i="4" s="1"/>
  <c r="F782" i="4" s="1"/>
  <c r="F781" i="4" s="1"/>
  <c r="E782" i="4"/>
  <c r="E781" i="4" s="1"/>
  <c r="D782" i="4"/>
  <c r="D781" i="4"/>
  <c r="F780" i="4"/>
  <c r="F779" i="4"/>
  <c r="F778" i="4"/>
  <c r="E778" i="4"/>
  <c r="D778" i="4"/>
  <c r="F773" i="4"/>
  <c r="F772" i="4" s="1"/>
  <c r="F771" i="4" s="1"/>
  <c r="E772" i="4"/>
  <c r="D772" i="4"/>
  <c r="E771" i="4"/>
  <c r="D771" i="4"/>
  <c r="F770" i="4"/>
  <c r="F769" i="4"/>
  <c r="E769" i="4"/>
  <c r="D769" i="4"/>
  <c r="F764" i="4"/>
  <c r="F763" i="4" s="1"/>
  <c r="F762" i="4" s="1"/>
  <c r="E763" i="4"/>
  <c r="E762" i="4" s="1"/>
  <c r="D763" i="4"/>
  <c r="D762" i="4" s="1"/>
  <c r="F761" i="4"/>
  <c r="F760" i="4" s="1"/>
  <c r="E760" i="4"/>
  <c r="D760" i="4"/>
  <c r="F755" i="4"/>
  <c r="E754" i="4"/>
  <c r="E753" i="4" s="1"/>
  <c r="D754" i="4"/>
  <c r="D753" i="4" s="1"/>
  <c r="E752" i="4"/>
  <c r="D751" i="4"/>
  <c r="F746" i="4"/>
  <c r="F745" i="4"/>
  <c r="F744" i="4"/>
  <c r="F743" i="4"/>
  <c r="F742" i="4" s="1"/>
  <c r="E743" i="4"/>
  <c r="E742" i="4" s="1"/>
  <c r="D743" i="4"/>
  <c r="D742" i="4"/>
  <c r="F741" i="4"/>
  <c r="F740" i="4" s="1"/>
  <c r="E740" i="4"/>
  <c r="D740" i="4"/>
  <c r="F732" i="4"/>
  <c r="F731" i="4"/>
  <c r="F730" i="4"/>
  <c r="F729" i="4"/>
  <c r="F728" i="4" s="1"/>
  <c r="F727" i="4" s="1"/>
  <c r="E728" i="4"/>
  <c r="E727" i="4" s="1"/>
  <c r="D728" i="4"/>
  <c r="D727" i="4" s="1"/>
  <c r="F726" i="4"/>
  <c r="F725" i="4"/>
  <c r="F724" i="4" s="1"/>
  <c r="E724" i="4"/>
  <c r="D724" i="4"/>
  <c r="F720" i="4"/>
  <c r="F719" i="4" s="1"/>
  <c r="F718" i="4" s="1"/>
  <c r="E720" i="4"/>
  <c r="E719" i="4"/>
  <c r="E718" i="4" s="1"/>
  <c r="D719" i="4"/>
  <c r="D718" i="4"/>
  <c r="F717" i="4"/>
  <c r="F716" i="4" s="1"/>
  <c r="E717" i="4"/>
  <c r="E716" i="4"/>
  <c r="D716" i="4"/>
  <c r="F712" i="4"/>
  <c r="E712" i="4"/>
  <c r="E711" i="4"/>
  <c r="D710" i="4"/>
  <c r="D709" i="4" s="1"/>
  <c r="F708" i="4"/>
  <c r="F707" i="4"/>
  <c r="E707" i="4"/>
  <c r="E706" i="4"/>
  <c r="D706" i="4"/>
  <c r="F702" i="4"/>
  <c r="F701" i="4" s="1"/>
  <c r="F700" i="4" s="1"/>
  <c r="E701" i="4"/>
  <c r="E700" i="4" s="1"/>
  <c r="D701" i="4"/>
  <c r="D700" i="4" s="1"/>
  <c r="F699" i="4"/>
  <c r="F698" i="4"/>
  <c r="F697" i="4" s="1"/>
  <c r="E697" i="4"/>
  <c r="D697" i="4"/>
  <c r="F693" i="4"/>
  <c r="F692" i="4"/>
  <c r="F691" i="4" s="1"/>
  <c r="F690" i="4" s="1"/>
  <c r="E691" i="4"/>
  <c r="D691" i="4"/>
  <c r="E690" i="4"/>
  <c r="D690" i="4"/>
  <c r="F689" i="4"/>
  <c r="F688" i="4"/>
  <c r="F687" i="4" s="1"/>
  <c r="E687" i="4"/>
  <c r="D687" i="4"/>
  <c r="F682" i="4"/>
  <c r="F681" i="4"/>
  <c r="F680" i="4"/>
  <c r="F679" i="4" s="1"/>
  <c r="E680" i="4"/>
  <c r="D680" i="4"/>
  <c r="D679" i="4" s="1"/>
  <c r="E679" i="4"/>
  <c r="F678" i="4"/>
  <c r="F677" i="4"/>
  <c r="E677" i="4"/>
  <c r="D677" i="4"/>
  <c r="F673" i="4"/>
  <c r="E673" i="4"/>
  <c r="F672" i="4"/>
  <c r="F671" i="4" s="1"/>
  <c r="F670" i="4" s="1"/>
  <c r="E672" i="4"/>
  <c r="E671" i="4"/>
  <c r="E670" i="4" s="1"/>
  <c r="D671" i="4"/>
  <c r="D670" i="4" s="1"/>
  <c r="F669" i="4"/>
  <c r="F668" i="4"/>
  <c r="F667" i="4" s="1"/>
  <c r="E667" i="4"/>
  <c r="D667" i="4"/>
  <c r="F655" i="4"/>
  <c r="F654" i="4"/>
  <c r="F653" i="4" s="1"/>
  <c r="E654" i="4"/>
  <c r="E653" i="4" s="1"/>
  <c r="D654" i="4"/>
  <c r="D653" i="4"/>
  <c r="F652" i="4"/>
  <c r="F651" i="4" s="1"/>
  <c r="E651" i="4"/>
  <c r="D651" i="4"/>
  <c r="F645" i="4"/>
  <c r="F616" i="4" s="1"/>
  <c r="F644" i="4"/>
  <c r="F643" i="4"/>
  <c r="E642" i="4"/>
  <c r="D641" i="4"/>
  <c r="D640" i="4" s="1"/>
  <c r="F639" i="4"/>
  <c r="F608" i="4" s="1"/>
  <c r="F638" i="4"/>
  <c r="F637" i="4" s="1"/>
  <c r="E637" i="4"/>
  <c r="D637" i="4"/>
  <c r="F632" i="4"/>
  <c r="F631" i="4"/>
  <c r="F630" i="4"/>
  <c r="F629" i="4"/>
  <c r="F628" i="4"/>
  <c r="F612" i="4" s="1"/>
  <c r="E627" i="4"/>
  <c r="E626" i="4" s="1"/>
  <c r="E625" i="4" s="1"/>
  <c r="D626" i="4"/>
  <c r="D625" i="4"/>
  <c r="F624" i="4"/>
  <c r="F623" i="4"/>
  <c r="F622" i="4" s="1"/>
  <c r="E622" i="4"/>
  <c r="D622" i="4"/>
  <c r="E616" i="4"/>
  <c r="D616" i="4"/>
  <c r="F615" i="4"/>
  <c r="E615" i="4"/>
  <c r="D615" i="4"/>
  <c r="E614" i="4"/>
  <c r="D614" i="4"/>
  <c r="F613" i="4"/>
  <c r="E613" i="4"/>
  <c r="D613" i="4"/>
  <c r="E612" i="4"/>
  <c r="D612" i="4"/>
  <c r="D611" i="4"/>
  <c r="D610" i="4" s="1"/>
  <c r="D609" i="4" s="1"/>
  <c r="E608" i="4"/>
  <c r="D608" i="4"/>
  <c r="D605" i="4" s="1"/>
  <c r="F607" i="4"/>
  <c r="E607" i="4"/>
  <c r="D607" i="4"/>
  <c r="D606" i="4"/>
  <c r="F600" i="4"/>
  <c r="F599" i="4" s="1"/>
  <c r="F598" i="4" s="1"/>
  <c r="E599" i="4"/>
  <c r="D599" i="4"/>
  <c r="E598" i="4"/>
  <c r="D598" i="4"/>
  <c r="F597" i="4"/>
  <c r="F596" i="4"/>
  <c r="E596" i="4"/>
  <c r="D596" i="4"/>
  <c r="F585" i="4"/>
  <c r="F584" i="4" s="1"/>
  <c r="F583" i="4" s="1"/>
  <c r="E584" i="4"/>
  <c r="E583" i="4" s="1"/>
  <c r="D584" i="4"/>
  <c r="D583" i="4" s="1"/>
  <c r="F582" i="4"/>
  <c r="F581" i="4" s="1"/>
  <c r="E581" i="4"/>
  <c r="D581" i="4"/>
  <c r="F576" i="4"/>
  <c r="F575" i="4" s="1"/>
  <c r="F574" i="4" s="1"/>
  <c r="E575" i="4"/>
  <c r="E574" i="4" s="1"/>
  <c r="D575" i="4"/>
  <c r="D574" i="4" s="1"/>
  <c r="F573" i="4"/>
  <c r="F572" i="4"/>
  <c r="E572" i="4"/>
  <c r="D572" i="4"/>
  <c r="F567" i="4"/>
  <c r="F566" i="4" s="1"/>
  <c r="F565" i="4" s="1"/>
  <c r="E566" i="4"/>
  <c r="D566" i="4"/>
  <c r="E565" i="4"/>
  <c r="D565" i="4"/>
  <c r="F564" i="4"/>
  <c r="F563" i="4" s="1"/>
  <c r="E563" i="4"/>
  <c r="D563" i="4"/>
  <c r="F558" i="4"/>
  <c r="F557" i="4"/>
  <c r="F508" i="4" s="1"/>
  <c r="F507" i="4" s="1"/>
  <c r="F556" i="4"/>
  <c r="F555" i="4" s="1"/>
  <c r="E556" i="4"/>
  <c r="E555" i="4" s="1"/>
  <c r="D556" i="4"/>
  <c r="D555" i="4" s="1"/>
  <c r="F554" i="4"/>
  <c r="F553" i="4"/>
  <c r="E553" i="4"/>
  <c r="D553" i="4"/>
  <c r="F548" i="4"/>
  <c r="F547" i="4" s="1"/>
  <c r="F546" i="4" s="1"/>
  <c r="E547" i="4"/>
  <c r="D547" i="4"/>
  <c r="E546" i="4"/>
  <c r="D546" i="4"/>
  <c r="F545" i="4"/>
  <c r="F544" i="4"/>
  <c r="F543" i="4" s="1"/>
  <c r="E543" i="4"/>
  <c r="D543" i="4"/>
  <c r="F538" i="4"/>
  <c r="F537" i="4"/>
  <c r="F536" i="4" s="1"/>
  <c r="E537" i="4"/>
  <c r="E536" i="4" s="1"/>
  <c r="D537" i="4"/>
  <c r="D536" i="4"/>
  <c r="F535" i="4"/>
  <c r="F534" i="4" s="1"/>
  <c r="E534" i="4"/>
  <c r="D534" i="4"/>
  <c r="F529" i="4"/>
  <c r="F528" i="4"/>
  <c r="F527" i="4"/>
  <c r="F526" i="4" s="1"/>
  <c r="F525" i="4" s="1"/>
  <c r="E526" i="4"/>
  <c r="D526" i="4"/>
  <c r="D525" i="4" s="1"/>
  <c r="E525" i="4"/>
  <c r="F524" i="4"/>
  <c r="E523" i="4"/>
  <c r="F523" i="4" s="1"/>
  <c r="D522" i="4"/>
  <c r="E511" i="4"/>
  <c r="D511" i="4"/>
  <c r="F510" i="4"/>
  <c r="E510" i="4"/>
  <c r="D510" i="4"/>
  <c r="F509" i="4"/>
  <c r="E509" i="4"/>
  <c r="D509" i="4"/>
  <c r="E508" i="4"/>
  <c r="E507" i="4" s="1"/>
  <c r="D508" i="4"/>
  <c r="D507" i="4" s="1"/>
  <c r="D506" i="4" s="1"/>
  <c r="E506" i="4"/>
  <c r="F505" i="4"/>
  <c r="E505" i="4"/>
  <c r="D505" i="4"/>
  <c r="E504" i="4"/>
  <c r="E503" i="4" s="1"/>
  <c r="D504" i="4"/>
  <c r="D503" i="4" s="1"/>
  <c r="F498" i="4"/>
  <c r="F497" i="4" s="1"/>
  <c r="E497" i="4"/>
  <c r="D497" i="4"/>
  <c r="F496" i="4"/>
  <c r="F460" i="4" s="1"/>
  <c r="F495" i="4"/>
  <c r="E495" i="4"/>
  <c r="D495" i="4"/>
  <c r="F490" i="4"/>
  <c r="F489" i="4" s="1"/>
  <c r="F488" i="4" s="1"/>
  <c r="E489" i="4"/>
  <c r="D489" i="4"/>
  <c r="D488" i="4" s="1"/>
  <c r="E488" i="4"/>
  <c r="F487" i="4"/>
  <c r="F486" i="4"/>
  <c r="E486" i="4"/>
  <c r="D486" i="4"/>
  <c r="F481" i="4"/>
  <c r="F480" i="4"/>
  <c r="F466" i="4" s="1"/>
  <c r="F479" i="4"/>
  <c r="F465" i="4" s="1"/>
  <c r="F478" i="4"/>
  <c r="F477" i="4"/>
  <c r="F476" i="4" s="1"/>
  <c r="E477" i="4"/>
  <c r="E476" i="4" s="1"/>
  <c r="D477" i="4"/>
  <c r="D476" i="4"/>
  <c r="F475" i="4"/>
  <c r="F474" i="4"/>
  <c r="E473" i="4"/>
  <c r="D473" i="4"/>
  <c r="F468" i="4"/>
  <c r="E468" i="4"/>
  <c r="D468" i="4"/>
  <c r="F467" i="4"/>
  <c r="F463" i="4" s="1"/>
  <c r="F462" i="4" s="1"/>
  <c r="E467" i="4"/>
  <c r="D467" i="4"/>
  <c r="E466" i="4"/>
  <c r="D466" i="4"/>
  <c r="E465" i="4"/>
  <c r="D465" i="4"/>
  <c r="D39" i="4" s="1"/>
  <c r="F464" i="4"/>
  <c r="E464" i="4"/>
  <c r="E463" i="4" s="1"/>
  <c r="E462" i="4" s="1"/>
  <c r="D464" i="4"/>
  <c r="D463" i="4" s="1"/>
  <c r="D462" i="4" s="1"/>
  <c r="E461" i="4"/>
  <c r="D461" i="4"/>
  <c r="E460" i="4"/>
  <c r="E459" i="4" s="1"/>
  <c r="D460" i="4"/>
  <c r="D459" i="4" s="1"/>
  <c r="F454" i="4"/>
  <c r="F453" i="4" s="1"/>
  <c r="E453" i="4"/>
  <c r="D453" i="4"/>
  <c r="F452" i="4"/>
  <c r="F451" i="4"/>
  <c r="E451" i="4"/>
  <c r="D451" i="4"/>
  <c r="F444" i="4"/>
  <c r="F443" i="4"/>
  <c r="F442" i="4"/>
  <c r="F441" i="4"/>
  <c r="F440" i="4"/>
  <c r="F439" i="4"/>
  <c r="F438" i="4" s="1"/>
  <c r="E439" i="4"/>
  <c r="D439" i="4"/>
  <c r="D438" i="4" s="1"/>
  <c r="E438" i="4"/>
  <c r="F437" i="4"/>
  <c r="F436" i="4"/>
  <c r="F422" i="4" s="1"/>
  <c r="F435" i="4"/>
  <c r="E435" i="4"/>
  <c r="D435" i="4"/>
  <c r="F430" i="4"/>
  <c r="E430" i="4"/>
  <c r="D430" i="4"/>
  <c r="F429" i="4"/>
  <c r="E429" i="4"/>
  <c r="D429" i="4"/>
  <c r="D425" i="4" s="1"/>
  <c r="D424" i="4" s="1"/>
  <c r="F428" i="4"/>
  <c r="E428" i="4"/>
  <c r="D428" i="4"/>
  <c r="F427" i="4"/>
  <c r="E427" i="4"/>
  <c r="D427" i="4"/>
  <c r="F426" i="4"/>
  <c r="F425" i="4" s="1"/>
  <c r="F424" i="4" s="1"/>
  <c r="E426" i="4"/>
  <c r="E425" i="4" s="1"/>
  <c r="E424" i="4" s="1"/>
  <c r="D426" i="4"/>
  <c r="F423" i="4"/>
  <c r="E423" i="4"/>
  <c r="D423" i="4"/>
  <c r="E422" i="4"/>
  <c r="D422" i="4"/>
  <c r="E421" i="4"/>
  <c r="D421" i="4"/>
  <c r="F416" i="4"/>
  <c r="F415" i="4"/>
  <c r="F414" i="4"/>
  <c r="F413" i="4"/>
  <c r="F412" i="4"/>
  <c r="F411" i="4"/>
  <c r="F410" i="4"/>
  <c r="F409" i="4" s="1"/>
  <c r="F408" i="4" s="1"/>
  <c r="E409" i="4"/>
  <c r="D409" i="4"/>
  <c r="D408" i="4" s="1"/>
  <c r="E408" i="4"/>
  <c r="F407" i="4"/>
  <c r="F406" i="4"/>
  <c r="F405" i="4"/>
  <c r="F403" i="4" s="1"/>
  <c r="F404" i="4"/>
  <c r="E403" i="4"/>
  <c r="D403" i="4"/>
  <c r="F399" i="4"/>
  <c r="F398" i="4" s="1"/>
  <c r="F397" i="4" s="1"/>
  <c r="E398" i="4"/>
  <c r="E397" i="4" s="1"/>
  <c r="D398" i="4"/>
  <c r="D397" i="4" s="1"/>
  <c r="F396" i="4"/>
  <c r="F395" i="4" s="1"/>
  <c r="E395" i="4"/>
  <c r="D395" i="4"/>
  <c r="F391" i="4"/>
  <c r="F390" i="4" s="1"/>
  <c r="E390" i="4"/>
  <c r="D390" i="4"/>
  <c r="F389" i="4"/>
  <c r="F388" i="4" s="1"/>
  <c r="E388" i="4"/>
  <c r="D388" i="4"/>
  <c r="F382" i="4"/>
  <c r="F381" i="4" s="1"/>
  <c r="E381" i="4"/>
  <c r="D381" i="4"/>
  <c r="F380" i="4"/>
  <c r="F379" i="4" s="1"/>
  <c r="E379" i="4"/>
  <c r="D379" i="4"/>
  <c r="F367" i="4"/>
  <c r="F366" i="4"/>
  <c r="F365" i="4"/>
  <c r="F364" i="4"/>
  <c r="F363" i="4" s="1"/>
  <c r="E364" i="4"/>
  <c r="D364" i="4"/>
  <c r="E363" i="4"/>
  <c r="D363" i="4"/>
  <c r="F362" i="4"/>
  <c r="F361" i="4" s="1"/>
  <c r="E361" i="4"/>
  <c r="D361" i="4"/>
  <c r="F357" i="4"/>
  <c r="E357" i="4"/>
  <c r="F356" i="4"/>
  <c r="F355" i="4"/>
  <c r="F354" i="4" s="1"/>
  <c r="F353" i="4" s="1"/>
  <c r="E354" i="4"/>
  <c r="E353" i="4" s="1"/>
  <c r="D354" i="4"/>
  <c r="D353" i="4" s="1"/>
  <c r="E352" i="4"/>
  <c r="E351" i="4" s="1"/>
  <c r="D351" i="4"/>
  <c r="F347" i="4"/>
  <c r="F346" i="4" s="1"/>
  <c r="E346" i="4"/>
  <c r="D346" i="4"/>
  <c r="F345" i="4"/>
  <c r="F344" i="4" s="1"/>
  <c r="E344" i="4"/>
  <c r="D344" i="4"/>
  <c r="F340" i="4"/>
  <c r="F339" i="4" s="1"/>
  <c r="F338" i="4" s="1"/>
  <c r="E339" i="4"/>
  <c r="D339" i="4"/>
  <c r="D338" i="4" s="1"/>
  <c r="E338" i="4"/>
  <c r="F337" i="4"/>
  <c r="F336" i="4" s="1"/>
  <c r="E336" i="4"/>
  <c r="D336" i="4"/>
  <c r="F331" i="4"/>
  <c r="F330" i="4" s="1"/>
  <c r="F329" i="4" s="1"/>
  <c r="E330" i="4"/>
  <c r="D330" i="4"/>
  <c r="E329" i="4"/>
  <c r="D329" i="4"/>
  <c r="F328" i="4"/>
  <c r="F327" i="4"/>
  <c r="E327" i="4"/>
  <c r="D327" i="4"/>
  <c r="F323" i="4"/>
  <c r="F322" i="4"/>
  <c r="F321" i="4"/>
  <c r="F320" i="4" s="1"/>
  <c r="F319" i="4" s="1"/>
  <c r="E320" i="4"/>
  <c r="D320" i="4"/>
  <c r="D319" i="4" s="1"/>
  <c r="E319" i="4"/>
  <c r="F318" i="4"/>
  <c r="F317" i="4" s="1"/>
  <c r="E317" i="4"/>
  <c r="D317" i="4"/>
  <c r="F311" i="4"/>
  <c r="F91" i="4" s="1"/>
  <c r="E310" i="4"/>
  <c r="D310" i="4"/>
  <c r="D309" i="4" s="1"/>
  <c r="E309" i="4"/>
  <c r="F308" i="4"/>
  <c r="F307" i="4"/>
  <c r="E307" i="4"/>
  <c r="D307" i="4"/>
  <c r="F292" i="4"/>
  <c r="F291" i="4"/>
  <c r="F290" i="4"/>
  <c r="F289" i="4"/>
  <c r="F288" i="4"/>
  <c r="F287" i="4"/>
  <c r="F286" i="4" s="1"/>
  <c r="F285" i="4" s="1"/>
  <c r="E287" i="4"/>
  <c r="E286" i="4" s="1"/>
  <c r="E285" i="4" s="1"/>
  <c r="D287" i="4"/>
  <c r="D286" i="4" s="1"/>
  <c r="D285" i="4" s="1"/>
  <c r="F284" i="4"/>
  <c r="F283" i="4" s="1"/>
  <c r="E283" i="4"/>
  <c r="D283" i="4"/>
  <c r="F278" i="4"/>
  <c r="F277" i="4" s="1"/>
  <c r="E277" i="4"/>
  <c r="D277" i="4"/>
  <c r="D276" i="4" s="1"/>
  <c r="F276" i="4"/>
  <c r="E276" i="4"/>
  <c r="F275" i="4"/>
  <c r="F274" i="4" s="1"/>
  <c r="E274" i="4"/>
  <c r="D274" i="4"/>
  <c r="F269" i="4"/>
  <c r="F268" i="4"/>
  <c r="F267" i="4" s="1"/>
  <c r="E268" i="4"/>
  <c r="D268" i="4"/>
  <c r="D267" i="4" s="1"/>
  <c r="E267" i="4"/>
  <c r="F266" i="4"/>
  <c r="F265" i="4"/>
  <c r="E265" i="4"/>
  <c r="D265" i="4"/>
  <c r="F260" i="4"/>
  <c r="F259" i="4"/>
  <c r="F258" i="4" s="1"/>
  <c r="E258" i="4"/>
  <c r="D258" i="4"/>
  <c r="F257" i="4"/>
  <c r="E257" i="4"/>
  <c r="D257" i="4"/>
  <c r="F256" i="4"/>
  <c r="F255" i="4" s="1"/>
  <c r="E255" i="4"/>
  <c r="D255" i="4"/>
  <c r="F249" i="4"/>
  <c r="F248" i="4"/>
  <c r="F247" i="4"/>
  <c r="F246" i="4" s="1"/>
  <c r="E247" i="4"/>
  <c r="E246" i="4" s="1"/>
  <c r="D247" i="4"/>
  <c r="D246" i="4" s="1"/>
  <c r="F245" i="4"/>
  <c r="F244" i="4"/>
  <c r="E244" i="4"/>
  <c r="D244" i="4"/>
  <c r="F239" i="4"/>
  <c r="F238" i="4" s="1"/>
  <c r="E238" i="4"/>
  <c r="D238" i="4"/>
  <c r="E237" i="4"/>
  <c r="F236" i="4"/>
  <c r="F235" i="4"/>
  <c r="D234" i="4"/>
  <c r="D233" i="4"/>
  <c r="D232" i="4" s="1"/>
  <c r="E231" i="4"/>
  <c r="F231" i="4" s="1"/>
  <c r="F230" i="4" s="1"/>
  <c r="D230" i="4"/>
  <c r="F223" i="4"/>
  <c r="F220" i="4" s="1"/>
  <c r="E223" i="4"/>
  <c r="F222" i="4"/>
  <c r="F221" i="4" s="1"/>
  <c r="E221" i="4"/>
  <c r="D221" i="4"/>
  <c r="E220" i="4"/>
  <c r="D220" i="4"/>
  <c r="F219" i="4"/>
  <c r="F217" i="4" s="1"/>
  <c r="F218" i="4"/>
  <c r="E217" i="4"/>
  <c r="D217" i="4"/>
  <c r="F213" i="4"/>
  <c r="F212" i="4"/>
  <c r="F211" i="4"/>
  <c r="F210" i="4"/>
  <c r="F209" i="4" s="1"/>
  <c r="F208" i="4" s="1"/>
  <c r="E209" i="4"/>
  <c r="E208" i="4" s="1"/>
  <c r="D209" i="4"/>
  <c r="D208" i="4"/>
  <c r="F207" i="4"/>
  <c r="F206" i="4" s="1"/>
  <c r="E206" i="4"/>
  <c r="D206" i="4"/>
  <c r="F202" i="4"/>
  <c r="F201" i="4"/>
  <c r="F200" i="4"/>
  <c r="F199" i="4"/>
  <c r="F198" i="4" s="1"/>
  <c r="F197" i="4" s="1"/>
  <c r="E198" i="4"/>
  <c r="E197" i="4" s="1"/>
  <c r="D198" i="4"/>
  <c r="D197" i="4" s="1"/>
  <c r="F196" i="4"/>
  <c r="F195" i="4"/>
  <c r="E195" i="4"/>
  <c r="D195" i="4"/>
  <c r="F191" i="4"/>
  <c r="F190" i="4" s="1"/>
  <c r="F189" i="4" s="1"/>
  <c r="E190" i="4"/>
  <c r="D190" i="4"/>
  <c r="E189" i="4"/>
  <c r="D189" i="4"/>
  <c r="F188" i="4"/>
  <c r="F187" i="4" s="1"/>
  <c r="E187" i="4"/>
  <c r="D187" i="4"/>
  <c r="F183" i="4"/>
  <c r="F182" i="4"/>
  <c r="F181" i="4"/>
  <c r="F180" i="4" s="1"/>
  <c r="F179" i="4" s="1"/>
  <c r="E180" i="4"/>
  <c r="E179" i="4" s="1"/>
  <c r="D180" i="4"/>
  <c r="D179" i="4" s="1"/>
  <c r="F178" i="4"/>
  <c r="F177" i="4"/>
  <c r="E177" i="4"/>
  <c r="D177" i="4"/>
  <c r="F173" i="4"/>
  <c r="F171" i="4" s="1"/>
  <c r="F172" i="4"/>
  <c r="E171" i="4"/>
  <c r="D171" i="4"/>
  <c r="F170" i="4"/>
  <c r="E170" i="4"/>
  <c r="D170" i="4"/>
  <c r="F169" i="4"/>
  <c r="F168" i="4"/>
  <c r="F167" i="4"/>
  <c r="F166" i="4" s="1"/>
  <c r="E166" i="4"/>
  <c r="D166" i="4"/>
  <c r="F162" i="4"/>
  <c r="F157" i="4" s="1"/>
  <c r="F161" i="4"/>
  <c r="F160" i="4"/>
  <c r="F159" i="4"/>
  <c r="F158" i="4" s="1"/>
  <c r="E158" i="4"/>
  <c r="D158" i="4"/>
  <c r="E157" i="4"/>
  <c r="D157" i="4"/>
  <c r="F156" i="4"/>
  <c r="F155" i="4"/>
  <c r="E155" i="4"/>
  <c r="D155" i="4"/>
  <c r="F147" i="4"/>
  <c r="F146" i="4"/>
  <c r="F145" i="4"/>
  <c r="F144" i="4"/>
  <c r="F142" i="4" s="1"/>
  <c r="F141" i="4" s="1"/>
  <c r="F140" i="4" s="1"/>
  <c r="F143" i="4"/>
  <c r="E142" i="4"/>
  <c r="D142" i="4"/>
  <c r="E141" i="4"/>
  <c r="E140" i="4" s="1"/>
  <c r="D141" i="4"/>
  <c r="D140" i="4" s="1"/>
  <c r="F139" i="4"/>
  <c r="F138" i="4" s="1"/>
  <c r="E138" i="4"/>
  <c r="D138" i="4"/>
  <c r="F134" i="4"/>
  <c r="F133" i="4"/>
  <c r="F132" i="4"/>
  <c r="F131" i="4"/>
  <c r="F130" i="4"/>
  <c r="F129" i="4" s="1"/>
  <c r="E129" i="4"/>
  <c r="D129" i="4"/>
  <c r="D128" i="4" s="1"/>
  <c r="F128" i="4"/>
  <c r="E128" i="4"/>
  <c r="F127" i="4"/>
  <c r="F126" i="4" s="1"/>
  <c r="E126" i="4"/>
  <c r="D126" i="4"/>
  <c r="F123" i="4"/>
  <c r="F110" i="4" s="1"/>
  <c r="F95" i="4" s="1"/>
  <c r="F122" i="4"/>
  <c r="F109" i="4" s="1"/>
  <c r="F92" i="4" s="1"/>
  <c r="F121" i="4"/>
  <c r="F108" i="4" s="1"/>
  <c r="F89" i="4" s="1"/>
  <c r="F41" i="4" s="1"/>
  <c r="F120" i="4"/>
  <c r="F119" i="4"/>
  <c r="F118" i="4" s="1"/>
  <c r="F117" i="4" s="1"/>
  <c r="E118" i="4"/>
  <c r="D118" i="4"/>
  <c r="E117" i="4"/>
  <c r="D117" i="4"/>
  <c r="F116" i="4"/>
  <c r="F103" i="4" s="1"/>
  <c r="F83" i="4" s="1"/>
  <c r="F115" i="4"/>
  <c r="F113" i="4" s="1"/>
  <c r="F114" i="4"/>
  <c r="E113" i="4"/>
  <c r="D113" i="4"/>
  <c r="E110" i="4"/>
  <c r="E95" i="4" s="1"/>
  <c r="E49" i="4" s="1"/>
  <c r="D110" i="4"/>
  <c r="E109" i="4"/>
  <c r="D109" i="4"/>
  <c r="E108" i="4"/>
  <c r="E89" i="4" s="1"/>
  <c r="E41" i="4" s="1"/>
  <c r="D108" i="4"/>
  <c r="D89" i="4" s="1"/>
  <c r="D41" i="4" s="1"/>
  <c r="F107" i="4"/>
  <c r="F88" i="4" s="1"/>
  <c r="E107" i="4"/>
  <c r="D107" i="4"/>
  <c r="E106" i="4"/>
  <c r="D106" i="4"/>
  <c r="E105" i="4"/>
  <c r="E104" i="4" s="1"/>
  <c r="D105" i="4"/>
  <c r="D104" i="4" s="1"/>
  <c r="E103" i="4"/>
  <c r="D103" i="4"/>
  <c r="D100" i="4" s="1"/>
  <c r="F102" i="4"/>
  <c r="E102" i="4"/>
  <c r="E100" i="4" s="1"/>
  <c r="D102" i="4"/>
  <c r="F101" i="4"/>
  <c r="F100" i="4" s="1"/>
  <c r="E101" i="4"/>
  <c r="D101" i="4"/>
  <c r="D95" i="4"/>
  <c r="F94" i="4"/>
  <c r="E94" i="4"/>
  <c r="D94" i="4"/>
  <c r="F93" i="4"/>
  <c r="E93" i="4"/>
  <c r="D93" i="4"/>
  <c r="E92" i="4"/>
  <c r="D92" i="4"/>
  <c r="E91" i="4"/>
  <c r="D91" i="4"/>
  <c r="D44" i="4" s="1"/>
  <c r="D43" i="4" s="1"/>
  <c r="F90" i="4"/>
  <c r="E90" i="4"/>
  <c r="E42" i="4" s="1"/>
  <c r="D90" i="4"/>
  <c r="E88" i="4"/>
  <c r="E39" i="4" s="1"/>
  <c r="D88" i="4"/>
  <c r="D87" i="4"/>
  <c r="D86" i="4" s="1"/>
  <c r="D85" i="4" s="1"/>
  <c r="F84" i="4"/>
  <c r="E84" i="4"/>
  <c r="D84" i="4"/>
  <c r="E83" i="4"/>
  <c r="D83" i="4"/>
  <c r="D30" i="4" s="1"/>
  <c r="F82" i="4"/>
  <c r="E82" i="4"/>
  <c r="E29" i="4" s="1"/>
  <c r="D82" i="4"/>
  <c r="E81" i="4"/>
  <c r="D81" i="4"/>
  <c r="D49" i="4"/>
  <c r="E47" i="4"/>
  <c r="D47" i="4"/>
  <c r="F46" i="4"/>
  <c r="E46" i="4"/>
  <c r="D46" i="4"/>
  <c r="E45" i="4"/>
  <c r="D45" i="4"/>
  <c r="E44" i="4"/>
  <c r="E43" i="4"/>
  <c r="F42" i="4"/>
  <c r="D42" i="4"/>
  <c r="F40" i="4"/>
  <c r="E40" i="4"/>
  <c r="F31" i="4"/>
  <c r="E31" i="4"/>
  <c r="D31" i="4"/>
  <c r="E30" i="4"/>
  <c r="D29" i="4"/>
  <c r="D28" i="4"/>
  <c r="F459" i="4" l="1"/>
  <c r="D26" i="4"/>
  <c r="F81" i="4"/>
  <c r="E234" i="4"/>
  <c r="F237" i="4"/>
  <c r="F511" i="4"/>
  <c r="F49" i="4" s="1"/>
  <c r="F642" i="4"/>
  <c r="F641" i="4" s="1"/>
  <c r="F640" i="4" s="1"/>
  <c r="E641" i="4"/>
  <c r="E640" i="4" s="1"/>
  <c r="D139" i="5"/>
  <c r="D138" i="5" s="1"/>
  <c r="D35" i="5"/>
  <c r="F41" i="5"/>
  <c r="F818" i="5"/>
  <c r="F817" i="5" s="1"/>
  <c r="F831" i="5"/>
  <c r="E80" i="4"/>
  <c r="F352" i="4"/>
  <c r="F351" i="4" s="1"/>
  <c r="E606" i="4"/>
  <c r="F752" i="4"/>
  <c r="F751" i="4" s="1"/>
  <c r="E751" i="4"/>
  <c r="F455" i="5"/>
  <c r="F45" i="4" s="1"/>
  <c r="F675" i="5"/>
  <c r="F449" i="5"/>
  <c r="F466" i="5"/>
  <c r="F465" i="5" s="1"/>
  <c r="D80" i="4"/>
  <c r="F310" i="4"/>
  <c r="F309" i="4" s="1"/>
  <c r="F797" i="4"/>
  <c r="F796" i="4" s="1"/>
  <c r="F795" i="4" s="1"/>
  <c r="E796" i="4"/>
  <c r="E795" i="4" s="1"/>
  <c r="F29" i="5"/>
  <c r="F28" i="5" s="1"/>
  <c r="F81" i="5"/>
  <c r="F44" i="5"/>
  <c r="F450" i="5"/>
  <c r="F39" i="4" s="1"/>
  <c r="F522" i="4"/>
  <c r="F504" i="4"/>
  <c r="F503" i="4" s="1"/>
  <c r="F614" i="4"/>
  <c r="F44" i="4" s="1"/>
  <c r="F43" i="4" s="1"/>
  <c r="F754" i="4"/>
  <c r="F753" i="4" s="1"/>
  <c r="F706" i="4"/>
  <c r="F35" i="5"/>
  <c r="F200" i="5"/>
  <c r="F199" i="5" s="1"/>
  <c r="E672" i="5"/>
  <c r="F43" i="5"/>
  <c r="F47" i="4" s="1"/>
  <c r="F234" i="4"/>
  <c r="F233" i="4" s="1"/>
  <c r="F232" i="4" s="1"/>
  <c r="F443" i="5"/>
  <c r="F442" i="5" s="1"/>
  <c r="F462" i="5"/>
  <c r="F506" i="4"/>
  <c r="F106" i="4"/>
  <c r="F421" i="4"/>
  <c r="F473" i="4"/>
  <c r="F461" i="4"/>
  <c r="F30" i="4" s="1"/>
  <c r="F711" i="4"/>
  <c r="F710" i="4" s="1"/>
  <c r="F709" i="4" s="1"/>
  <c r="E710" i="4"/>
  <c r="E709" i="4" s="1"/>
  <c r="D28" i="5"/>
  <c r="F39" i="5"/>
  <c r="E139" i="5"/>
  <c r="E138" i="5" s="1"/>
  <c r="F720" i="5"/>
  <c r="F719" i="5" s="1"/>
  <c r="F718" i="5" s="1"/>
  <c r="F627" i="4"/>
  <c r="E230" i="4"/>
  <c r="E522" i="4"/>
  <c r="E611" i="4"/>
  <c r="E610" i="4" s="1"/>
  <c r="E609" i="4" s="1"/>
  <c r="F606" i="4"/>
  <c r="F605" i="4" s="1"/>
  <c r="D34" i="5" l="1"/>
  <c r="D33" i="5" s="1"/>
  <c r="D38" i="4"/>
  <c r="D37" i="4" s="1"/>
  <c r="D35" i="4" s="1"/>
  <c r="E605" i="4"/>
  <c r="E28" i="4"/>
  <c r="E26" i="4" s="1"/>
  <c r="F626" i="4"/>
  <c r="F625" i="4" s="1"/>
  <c r="F611" i="4"/>
  <c r="F610" i="4" s="1"/>
  <c r="F609" i="4" s="1"/>
  <c r="F448" i="5"/>
  <c r="F447" i="5" s="1"/>
  <c r="F28" i="4"/>
  <c r="F26" i="4" s="1"/>
  <c r="F80" i="4"/>
  <c r="F105" i="4"/>
  <c r="F104" i="4" s="1"/>
  <c r="F87" i="4"/>
  <c r="F34" i="5"/>
  <c r="F33" i="5" s="1"/>
  <c r="E233" i="4"/>
  <c r="E232" i="4" s="1"/>
  <c r="E87" i="4"/>
  <c r="E86" i="4" l="1"/>
  <c r="E85" i="4" s="1"/>
  <c r="E38" i="4"/>
  <c r="E37" i="4" s="1"/>
  <c r="E35" i="4" s="1"/>
  <c r="F86" i="4"/>
  <c r="F85" i="4" s="1"/>
  <c r="F38" i="4"/>
  <c r="F37" i="4" s="1"/>
  <c r="F35" i="4" s="1"/>
</calcChain>
</file>

<file path=xl/sharedStrings.xml><?xml version="1.0" encoding="utf-8"?>
<sst xmlns="http://schemas.openxmlformats.org/spreadsheetml/2006/main" count="1447" uniqueCount="389">
  <si>
    <t>Nosaukums</t>
  </si>
  <si>
    <t xml:space="preserve"> - Kārtējie izdevumi</t>
  </si>
  <si>
    <t>Uzturēšanas izdevumi</t>
  </si>
  <si>
    <t>Izdevumi - kopā</t>
  </si>
  <si>
    <t>Rīgas domes Labklājības departaments</t>
  </si>
  <si>
    <t>klasifikā-</t>
  </si>
  <si>
    <t xml:space="preserve"> - Kārtējie izdevumi, t.sk.:</t>
  </si>
  <si>
    <t>02. Rīgas domes Pilsētas attīstības departaments</t>
  </si>
  <si>
    <t>04. Rīgas domes Satiksmes departaments</t>
  </si>
  <si>
    <t>03. Rīgas domes Īpašuma departaments</t>
  </si>
  <si>
    <t>Rīgas domes Satiksmes departamenta darbības nodrošinājums</t>
  </si>
  <si>
    <t>Sākumskolas, pamatskolas un vidusskolas</t>
  </si>
  <si>
    <t>Speciālās internātskolas</t>
  </si>
  <si>
    <t>Sporta pasākumi</t>
  </si>
  <si>
    <t>18. Rīgas domes Labklājības departaments</t>
  </si>
  <si>
    <t>Veco ļaužu uzturēšanās iestādes</t>
  </si>
  <si>
    <t>Bibliotēkas</t>
  </si>
  <si>
    <t>Kultūras centri un nami</t>
  </si>
  <si>
    <t>Kultūras pasākumi</t>
  </si>
  <si>
    <t>Bērnu mūzikas un mākslas skolas</t>
  </si>
  <si>
    <t>Program-</t>
  </si>
  <si>
    <t>Funkciju</t>
  </si>
  <si>
    <t>mas kods</t>
  </si>
  <si>
    <t>cijas kods</t>
  </si>
  <si>
    <t>01.01.00.</t>
  </si>
  <si>
    <t>01.110</t>
  </si>
  <si>
    <t>01.08.00.</t>
  </si>
  <si>
    <t>01.15.00.</t>
  </si>
  <si>
    <t>01.17.00.</t>
  </si>
  <si>
    <t>01.19.00.</t>
  </si>
  <si>
    <t>02.01.01.</t>
  </si>
  <si>
    <t>03.01.00.</t>
  </si>
  <si>
    <t>04.03.00.</t>
  </si>
  <si>
    <t>04.05.00.</t>
  </si>
  <si>
    <t>05.01.00.</t>
  </si>
  <si>
    <t>05.02.00.</t>
  </si>
  <si>
    <t>01.22.00.</t>
  </si>
  <si>
    <t>14.01.00.</t>
  </si>
  <si>
    <t>15.01.00.</t>
  </si>
  <si>
    <t>16.01.00.</t>
  </si>
  <si>
    <t>16.02.00.</t>
  </si>
  <si>
    <t>16.04.00.</t>
  </si>
  <si>
    <t>16.06.00.</t>
  </si>
  <si>
    <t>16.07.01.</t>
  </si>
  <si>
    <t>18.01.00.</t>
  </si>
  <si>
    <t>18.02.00.</t>
  </si>
  <si>
    <t>18.03.00.</t>
  </si>
  <si>
    <t>18.04.00.</t>
  </si>
  <si>
    <t>18.05.00.</t>
  </si>
  <si>
    <t>18.09.00.</t>
  </si>
  <si>
    <t>18.07.00.</t>
  </si>
  <si>
    <t>08.210</t>
  </si>
  <si>
    <t>08.230</t>
  </si>
  <si>
    <t>05.03.00.</t>
  </si>
  <si>
    <t>16.07.03.</t>
  </si>
  <si>
    <t>14. Rīgas pašvaldības policija</t>
  </si>
  <si>
    <t>Rīgas pašvaldības policija</t>
  </si>
  <si>
    <t>01.32.00.</t>
  </si>
  <si>
    <t>Kredīta procentu nomaksa un pakalpojumu apmaksa</t>
  </si>
  <si>
    <t>18.02.01.</t>
  </si>
  <si>
    <t>18.04.01.</t>
  </si>
  <si>
    <t>Veco ļaužu uzturēšanās iestādes - līgumorganizācijas</t>
  </si>
  <si>
    <t>01.36.00.</t>
  </si>
  <si>
    <t>18.03.01.</t>
  </si>
  <si>
    <t>Rīgas domes Pilsētas attīstības departamenta darbības</t>
  </si>
  <si>
    <t xml:space="preserve"> nodrošinājums</t>
  </si>
  <si>
    <t>04.07.00.</t>
  </si>
  <si>
    <t>16.11.00.</t>
  </si>
  <si>
    <t>Pašvaldības institūciju iekšējais un ārējais audits</t>
  </si>
  <si>
    <t>18.14.00.</t>
  </si>
  <si>
    <t>Iemaksas pašvaldību finanšu izlīdzināšanas fondā</t>
  </si>
  <si>
    <t>Resursi izdevumu segšanai</t>
  </si>
  <si>
    <t>01.26.00.</t>
  </si>
  <si>
    <t>01.06.00.</t>
  </si>
  <si>
    <t>01.27.00.</t>
  </si>
  <si>
    <t>Investīciju programmas realizācija</t>
  </si>
  <si>
    <t>01.39.00.</t>
  </si>
  <si>
    <t>18.19.00.</t>
  </si>
  <si>
    <t>18.06.00.</t>
  </si>
  <si>
    <t>Īslaicīga hronisko slimnieku kopšana un rehabilitācija</t>
  </si>
  <si>
    <t>Rīgas patversmes - līgumorganizācijas</t>
  </si>
  <si>
    <t>16.08.00.</t>
  </si>
  <si>
    <t>16.07.04.</t>
  </si>
  <si>
    <t>Grupu mājas/dzīvokļi</t>
  </si>
  <si>
    <t>Sporta un interešu izglītības iestādes</t>
  </si>
  <si>
    <t>Rīgas pašvaldības aģentūra "Rīgas pieminekļu aģentūra"</t>
  </si>
  <si>
    <t>Rīgas pašvaldības aģentūra "Rīgas gaisma"</t>
  </si>
  <si>
    <t>23.01.00.</t>
  </si>
  <si>
    <t>20. Rīgas pašvaldības aģentūra "Rīgas gaisma"</t>
  </si>
  <si>
    <t>20.01.00.</t>
  </si>
  <si>
    <t>Līdzfinansējums Eiropas Savienības fondiem un citiem projektiem</t>
  </si>
  <si>
    <t>04.02.00.</t>
  </si>
  <si>
    <t>Rīgas domes Pašvaldības ieņēmumu pārvalde</t>
  </si>
  <si>
    <t xml:space="preserve">Resursi izdevumu segšanai </t>
  </si>
  <si>
    <t>05.06.00.</t>
  </si>
  <si>
    <t>01.07.00.</t>
  </si>
  <si>
    <t>15. Rīgas bāriņtiesa</t>
  </si>
  <si>
    <t>Rīgas bāriņtiesa</t>
  </si>
  <si>
    <t>Pirmsskolas bērnu izglītības iestādes</t>
  </si>
  <si>
    <t>16.04.01.</t>
  </si>
  <si>
    <t>Pašvaldības līdzdalība Rīgas privātskolu akreditēto pamatizglītības</t>
  </si>
  <si>
    <t>un vispārējās vidējās izglītības programmu finansēšanā</t>
  </si>
  <si>
    <t>Kapitālie izdevumi</t>
  </si>
  <si>
    <t xml:space="preserve"> - Subsīdija un dotācija</t>
  </si>
  <si>
    <t>Festivālu mērķprogramma</t>
  </si>
  <si>
    <t>Meliorācijas sistēmu apsaimniekošana</t>
  </si>
  <si>
    <t xml:space="preserve"> - Sociālie pabalsti</t>
  </si>
  <si>
    <t xml:space="preserve"> - Procentu izdevumi</t>
  </si>
  <si>
    <t>08.290</t>
  </si>
  <si>
    <t>10.600</t>
  </si>
  <si>
    <t>08.100</t>
  </si>
  <si>
    <t>05.600</t>
  </si>
  <si>
    <t>07.490</t>
  </si>
  <si>
    <t>09.510</t>
  </si>
  <si>
    <t>06.400</t>
  </si>
  <si>
    <t>10.700</t>
  </si>
  <si>
    <t>10.400</t>
  </si>
  <si>
    <t>10.200</t>
  </si>
  <si>
    <t>10.910</t>
  </si>
  <si>
    <t>09.210</t>
  </si>
  <si>
    <t>09.100</t>
  </si>
  <si>
    <t>09.810</t>
  </si>
  <si>
    <t>06.600</t>
  </si>
  <si>
    <t>04.510</t>
  </si>
  <si>
    <t>01.600</t>
  </si>
  <si>
    <t>01.890</t>
  </si>
  <si>
    <t>01.830</t>
  </si>
  <si>
    <t>01.720</t>
  </si>
  <si>
    <t>01.120</t>
  </si>
  <si>
    <t>01.330</t>
  </si>
  <si>
    <t>05.200</t>
  </si>
  <si>
    <t>10.120</t>
  </si>
  <si>
    <t xml:space="preserve"> - Iemaksas pašvaldību finanšu izlīdzināšanas fondā</t>
  </si>
  <si>
    <t>16.13.00.</t>
  </si>
  <si>
    <t>Atlīdzība</t>
  </si>
  <si>
    <t xml:space="preserve"> - Budžeta iestāžu ieņēmumi</t>
  </si>
  <si>
    <t>03.04.00.</t>
  </si>
  <si>
    <t xml:space="preserve"> - Saņemtā dotācija no Rīgas pašvaldības vispārējiem ieņēmumiem</t>
  </si>
  <si>
    <t>atalgojums</t>
  </si>
  <si>
    <t>16.16.00.</t>
  </si>
  <si>
    <t>16.14.00.</t>
  </si>
  <si>
    <t>Naudas balvas Rīgas sportistiem un viņu treneriem par izciliem</t>
  </si>
  <si>
    <t>sasniegumiem sportā</t>
  </si>
  <si>
    <t>04.01.00.</t>
  </si>
  <si>
    <t>16.04.02.</t>
  </si>
  <si>
    <t xml:space="preserve">profesionālās un profesionālās ievirzes mākslas, mūzikas un dejas </t>
  </si>
  <si>
    <t>16.01.01.</t>
  </si>
  <si>
    <t>16.02.01.</t>
  </si>
  <si>
    <t>Rīgas Izglītības un informatīvi metodiskais centrs</t>
  </si>
  <si>
    <t>Mērķdotācija pašvaldības autoceļiem un ielām</t>
  </si>
  <si>
    <t>Rīgas vides aizsardzības fonds</t>
  </si>
  <si>
    <t>Rīgas pašvaldības dzīvojamo māju privatizācijas komisijas</t>
  </si>
  <si>
    <t>darbības nodrošināšana</t>
  </si>
  <si>
    <t>Dzīvojamo māju un dzīvokļu privatizācijas procesa tehniskā nodrošināšana</t>
  </si>
  <si>
    <t>Dzīvojamo māju atsavināšana</t>
  </si>
  <si>
    <t>05. Rīgas domes Mājokļu un vides departaments</t>
  </si>
  <si>
    <t>04.08.00.</t>
  </si>
  <si>
    <t>05.09.00.</t>
  </si>
  <si>
    <t>05.10.00.</t>
  </si>
  <si>
    <t>05.11.00.</t>
  </si>
  <si>
    <t>01.03.00.</t>
  </si>
  <si>
    <t>Dalības maksa sabiedriskajās organizācijās</t>
  </si>
  <si>
    <t>04.730</t>
  </si>
  <si>
    <t>01.04.00.</t>
  </si>
  <si>
    <t>01.13.00.</t>
  </si>
  <si>
    <t>01.10.00.</t>
  </si>
  <si>
    <t>05.05.00.</t>
  </si>
  <si>
    <t>16.12.00.</t>
  </si>
  <si>
    <t>16.17.00.</t>
  </si>
  <si>
    <t>16.18.00.</t>
  </si>
  <si>
    <t>16.20.00.</t>
  </si>
  <si>
    <t>16.21.00.</t>
  </si>
  <si>
    <t>16.22.00.</t>
  </si>
  <si>
    <t>16.23.00.</t>
  </si>
  <si>
    <t>16.24.00.</t>
  </si>
  <si>
    <t>16.15.00.</t>
  </si>
  <si>
    <t>pedagogu algas no pašvaldības budžeta</t>
  </si>
  <si>
    <t>27. Rīgas pašvaldības dzīvojamo māju privatizācijas komisija</t>
  </si>
  <si>
    <t>27.01.00.</t>
  </si>
  <si>
    <t>27.02.00.</t>
  </si>
  <si>
    <t>27.03.00.</t>
  </si>
  <si>
    <t>Sabiedrības integrācijas programma</t>
  </si>
  <si>
    <t>Transportbūvju speciālās inspekcijas</t>
  </si>
  <si>
    <t>05.08.00.</t>
  </si>
  <si>
    <t>16. Rīgas domes Izglītības, kultūras un sporta departaments</t>
  </si>
  <si>
    <t>Rīgas domes Izglītības, kultūras un sporta departaments</t>
  </si>
  <si>
    <t>Zvejas tiesību nomas limita piešķiršana</t>
  </si>
  <si>
    <t>Rīgas Sociālais dienests</t>
  </si>
  <si>
    <t>16.27.00.</t>
  </si>
  <si>
    <t>Pabalstu izmaksa Rīgas pašvaldības izglītības iestāžu</t>
  </si>
  <si>
    <t>pedagoģiskajiem darbiniekiem</t>
  </si>
  <si>
    <t>05.13.00.</t>
  </si>
  <si>
    <t>05.14.00.</t>
  </si>
  <si>
    <t>10.000</t>
  </si>
  <si>
    <t>Sociālie pakalpojumi dzīvesvietā Rīgas pilsētas iedzīvotājiem</t>
  </si>
  <si>
    <t>biedrībai "Daugavas savienība"</t>
  </si>
  <si>
    <t>33.01.00.</t>
  </si>
  <si>
    <t>Rīgas pašvaldības aģentūra "Rīgas enerģētikas aģentūra"</t>
  </si>
  <si>
    <t>Pašvaldības finansējums privāto izglītības iestāžu pirmsskolas</t>
  </si>
  <si>
    <t>04.900</t>
  </si>
  <si>
    <t>Gaisa monitoringa staciju darbības nodrošināšana</t>
  </si>
  <si>
    <t>04.230</t>
  </si>
  <si>
    <t>03.110</t>
  </si>
  <si>
    <t>Invalīdu pacēlāju uzstādīšana, apkope un remonts</t>
  </si>
  <si>
    <t>Rīgas patversme</t>
  </si>
  <si>
    <t>Rīgas pašvaldības Bērnu un jauniešu centrs</t>
  </si>
  <si>
    <t>un sporta organizācijām</t>
  </si>
  <si>
    <t>20.02.00.</t>
  </si>
  <si>
    <t>Konkursi par Rīgas domes finansiālu atbalstu sporta pasākumiem</t>
  </si>
  <si>
    <t>izglītības programmu īstenošanai</t>
  </si>
  <si>
    <t>Mācību grāmatu un mācību līdzekļu iegāde</t>
  </si>
  <si>
    <t>atlīdzība no valsts budžeta transferta</t>
  </si>
  <si>
    <t>atlīdzība no valsts budžeta tansferta</t>
  </si>
  <si>
    <t xml:space="preserve"> - Valsts budžeta transferti</t>
  </si>
  <si>
    <t>Dotācija SIA "Rīgas meži"</t>
  </si>
  <si>
    <t>18.08.00.</t>
  </si>
  <si>
    <t>(09.211; 09.219)</t>
  </si>
  <si>
    <t>(10.400; 10.700)</t>
  </si>
  <si>
    <t>18.02.02.</t>
  </si>
  <si>
    <t>01.16.00.</t>
  </si>
  <si>
    <t>01.18.00.</t>
  </si>
  <si>
    <t>05.04.00.</t>
  </si>
  <si>
    <t>05.300</t>
  </si>
  <si>
    <t>Ūdens resursu uzraudzība un aizsardzība</t>
  </si>
  <si>
    <t>05.16.00.</t>
  </si>
  <si>
    <t>05.100</t>
  </si>
  <si>
    <t>05.17.00.</t>
  </si>
  <si>
    <t>05.400</t>
  </si>
  <si>
    <t>Asistenta pakalpojums personām ar invaliditāti</t>
  </si>
  <si>
    <t>Veselības aprūpes pieejamības nodrošināšana, veselības</t>
  </si>
  <si>
    <t>un ģimenes veselības veicināšana</t>
  </si>
  <si>
    <t>Latvijas Lielo pilsētu asociācijai</t>
  </si>
  <si>
    <t>Vēlēšanu komisijas darbības nodrošināšana</t>
  </si>
  <si>
    <t>Kultūras ministrijas dotācija pašvaldības izglītības iestāžu vidējās</t>
  </si>
  <si>
    <t>04.04.00.</t>
  </si>
  <si>
    <t>01.23.00.</t>
  </si>
  <si>
    <t>10.920</t>
  </si>
  <si>
    <t>Atlīdzība amatierkolektīvu vadītājiem un speciālistiem</t>
  </si>
  <si>
    <t xml:space="preserve"> - Pašvaldību budžetu transferti</t>
  </si>
  <si>
    <t xml:space="preserve"> - Uzturēšanas izdevumu transferti uz citiem budžetiem</t>
  </si>
  <si>
    <t>Latvijas Pašvaldību savienībai</t>
  </si>
  <si>
    <t>Atbalsts ģimenēm krīzē un bērnu uzturēšanās līgumorganizācijās</t>
  </si>
  <si>
    <t>Dzīvnieku populācijas kontroles programma</t>
  </si>
  <si>
    <t>03.02.00.</t>
  </si>
  <si>
    <t>16.07.02.</t>
  </si>
  <si>
    <t>Profesionālās ievirzes sporta izglītības programmu īstenošanai</t>
  </si>
  <si>
    <t>Datortehnikas iegādei</t>
  </si>
  <si>
    <t>01.14.00.</t>
  </si>
  <si>
    <t>Bioloģiskās daudzveidības uzturēšana</t>
  </si>
  <si>
    <t>Dotācija SIA "Rīgas Nacionālais zooloģiskais dārzs"</t>
  </si>
  <si>
    <t>Izglītības iestāžu audzēkņu ēdināšana</t>
  </si>
  <si>
    <t>speciālās diētas nodrošināšana audzēkņiem</t>
  </si>
  <si>
    <t>01.20.00.</t>
  </si>
  <si>
    <t>01.24.00.</t>
  </si>
  <si>
    <t xml:space="preserve">pirmsskolas izglītības iestāžu audzēkņiem </t>
  </si>
  <si>
    <t>05.07.00.</t>
  </si>
  <si>
    <t>09.000</t>
  </si>
  <si>
    <t>(09.100; 09.211; 09.219)</t>
  </si>
  <si>
    <t>plāns</t>
  </si>
  <si>
    <t>(euro)</t>
  </si>
  <si>
    <t>3. pielikums</t>
  </si>
  <si>
    <t>Dzīvojamās telpas atbrīvošanas pabalsts</t>
  </si>
  <si>
    <t>biedrībai "Rīgas un Pierīgas pašvaldību apvienība "RĪGAS METROPOLE""</t>
  </si>
  <si>
    <t>Rīgas domes priekšsēdētājs</t>
  </si>
  <si>
    <t xml:space="preserve">Dotācija sociālo māju un atsevišķu sociālo </t>
  </si>
  <si>
    <t>dzīvokļu apsaimniekotājiem</t>
  </si>
  <si>
    <t>21.01.00.</t>
  </si>
  <si>
    <t>Rīgas pašvaldības aģentūra "Rīgas investīciju un tūrisma aģentūra"</t>
  </si>
  <si>
    <t>Rīgas valstspilsētas pašvaldības mūža pabalsts</t>
  </si>
  <si>
    <t>RĪGAS VALSTSPILSĒTAS PAŠVALDĪBAS PAMATBUDŽETS - KOPĀ</t>
  </si>
  <si>
    <t>Rīgas pilsētas infrastruktūras fonds</t>
  </si>
  <si>
    <t>Sabiedriskā transporta pakalpojumi Rīgas pilsētā</t>
  </si>
  <si>
    <t>Pilsētas transportbūvju uzturēšana</t>
  </si>
  <si>
    <t>Rīgas pilsētas velotransporta attīstības programmas nodrošinājums</t>
  </si>
  <si>
    <t>Pilsētas ceļa zīmju uzturēšana</t>
  </si>
  <si>
    <t>Pilsētas ceļu horizontālā apzīmējuma uzturēšana</t>
  </si>
  <si>
    <t>Pilsētas apstādījumu uzturēšana un atjaunošana</t>
  </si>
  <si>
    <t>Rīgas pilsētas vides objektu uzturēšana un apsaimniekošana</t>
  </si>
  <si>
    <t>Pilsētas pasākumu noformējums</t>
  </si>
  <si>
    <t>Sociālie pabalsti Rīgas pilsētas iedzīvotājiem</t>
  </si>
  <si>
    <t>Pilsētas luksoforu uzturēšana</t>
  </si>
  <si>
    <t>Rīgas pilsētas līdzdalības budžeta programma</t>
  </si>
  <si>
    <t>04.430</t>
  </si>
  <si>
    <t>01.12.00.</t>
  </si>
  <si>
    <t>Apkaimju attīstības programma</t>
  </si>
  <si>
    <t>01.25.00.</t>
  </si>
  <si>
    <t>16.10.00.</t>
  </si>
  <si>
    <t>sekmējoši pasākumi</t>
  </si>
  <si>
    <t xml:space="preserve"> - Uzturēšanas izdevumu transferti uz citiem budžetiem, t.sk.:</t>
  </si>
  <si>
    <t>Kultūras ministrijas padotībā esošās izglītības iestādes</t>
  </si>
  <si>
    <t xml:space="preserve"> - Kārtējie izdevumi - kopā, t.sk.:</t>
  </si>
  <si>
    <t>Kapsētu programma</t>
  </si>
  <si>
    <t>Rīgas domes Kultūras projektu finansēšanas konkursa programma</t>
  </si>
  <si>
    <t>atalgojums no valsts budžeta transferta</t>
  </si>
  <si>
    <t>pedagogu algas no valsts budžeta transferta</t>
  </si>
  <si>
    <t xml:space="preserve">Rīgas pilsētas konkurētspēju un ekonomisko izaugsmi </t>
  </si>
  <si>
    <t>- Saņemtā dotācija no Rīgas pašvaldības vispārējiem ieņēmumiem</t>
  </si>
  <si>
    <t>- Valsts budžeta transferti</t>
  </si>
  <si>
    <t>- Budžeta iestāžu ieņēmumi</t>
  </si>
  <si>
    <t>- Pašvaldību budžetu transferti</t>
  </si>
  <si>
    <t>- Kārtējie izdevumi, t.sk.:</t>
  </si>
  <si>
    <t>- Procentu izdevumi</t>
  </si>
  <si>
    <t>- Subsīdijas, dotācijas un sociālie pabalsti</t>
  </si>
  <si>
    <t>- Iemaksas pašvaldību finanšu izlīdzināšanas fondā</t>
  </si>
  <si>
    <t>- Uzturēšanas izdevumu transferti uz citiem budžetiem</t>
  </si>
  <si>
    <t>Rīgas valstspilsētas pašvaldības amatpersonu un darbinieku</t>
  </si>
  <si>
    <t>veselības apdrošināšanas programma</t>
  </si>
  <si>
    <r>
      <t>Izdevumi neparedzētiem gadījumiem</t>
    </r>
    <r>
      <rPr>
        <sz val="11"/>
        <rFont val="Times New Roman"/>
        <family val="1"/>
      </rPr>
      <t xml:space="preserve"> </t>
    </r>
    <r>
      <rPr>
        <sz val="10"/>
        <rFont val="Times New Roman"/>
        <family val="1"/>
        <charset val="186"/>
      </rPr>
      <t>(Rīgas domes rezerves fonds)</t>
    </r>
  </si>
  <si>
    <t xml:space="preserve"> - Neparedzētiem gadījumiem</t>
  </si>
  <si>
    <t xml:space="preserve"> - Līdzfinansējums programmai "Rīgas filmu fonds"</t>
  </si>
  <si>
    <t>Līdzfinansējums nekustamā īpašuma pieslēgšanai</t>
  </si>
  <si>
    <t>centralizētajai ūdensapgādes sistēmai vai centralizētajai</t>
  </si>
  <si>
    <t>kanalizācijas sistēmai</t>
  </si>
  <si>
    <t xml:space="preserve">Stihiskā nelaimē vai avārijā cietušas dzīvojamās </t>
  </si>
  <si>
    <t>telpas remonta pabalsts</t>
  </si>
  <si>
    <t xml:space="preserve">Zemes, uz kuras atrodas pašvaldības institūcijas, </t>
  </si>
  <si>
    <t>atpirkšana un nekustamā īpašuma iegāde pašvaldības</t>
  </si>
  <si>
    <t>izpildinstitūciju vajadzībām</t>
  </si>
  <si>
    <t>Rīgas domes Īpašuma departamenta darbības un nekustamā</t>
  </si>
  <si>
    <t>īpašuma izmantošanas procesu nodrošinājums</t>
  </si>
  <si>
    <t>Līdzfinansējums kultūras pieminekļu saglabāšanai un dzīvojamo</t>
  </si>
  <si>
    <t>māju energoefektivitātes pasākumu veikšanai un atjaunošanai</t>
  </si>
  <si>
    <t>Dzīvojamo māju (dzīvokļu) iegāde un izglītības iestāžu ēku</t>
  </si>
  <si>
    <t>iegāde un rekonstrukcija</t>
  </si>
  <si>
    <t>Pilsētas lietusūdens kanalizācijas sistēmas maģistrālo</t>
  </si>
  <si>
    <t>kolektoru un sūkņu staciju uzturēšana</t>
  </si>
  <si>
    <t>Rīgas domes Mājokļu un vides departamenta</t>
  </si>
  <si>
    <t>darbības nodrošinājums</t>
  </si>
  <si>
    <t>Pašvaldības īpašumā esošo dzīvojamo un nedzīvojamo</t>
  </si>
  <si>
    <t>telpu pārvaldīšana</t>
  </si>
  <si>
    <t>Centralizēto pasākumu īstenošana un pašvaldību savstarpējie</t>
  </si>
  <si>
    <t>norēķini par izglītības pakalpojumiem</t>
  </si>
  <si>
    <t>Departamenta padotībā esošo iestāžu darbinieku obligātās</t>
  </si>
  <si>
    <t>veselības pārbaudes un citi darba devēja izdevumi</t>
  </si>
  <si>
    <t>programmu pedagogu darba samaksai un valsts sociālās</t>
  </si>
  <si>
    <t>apdrošināšanas obligātajām iemaksām</t>
  </si>
  <si>
    <t>24.01.00.</t>
  </si>
  <si>
    <t>Rīgas valstspilsētas pašvaldības aģentūra "Rīgas digitālā aģentūra"</t>
  </si>
  <si>
    <t>2023. gada</t>
  </si>
  <si>
    <t>"Rīgas digitālā aģentūra"</t>
  </si>
  <si>
    <t>01.21.00.</t>
  </si>
  <si>
    <t>svētku programma</t>
  </si>
  <si>
    <t>t.sk. valsts budžeta līdzekļu atlikums uz 01.01.2023.</t>
  </si>
  <si>
    <t xml:space="preserve"> - Dotācija Rīgas pašvaldības SIA "Rīgas satiksme"</t>
  </si>
  <si>
    <t>M. Staķis</t>
  </si>
  <si>
    <t>"Rīgas enerģētikas aģentūra"</t>
  </si>
  <si>
    <t>23. Rīgas pašvaldības aģentūra</t>
  </si>
  <si>
    <t>"Rīgas pieminekļu aģentūra"</t>
  </si>
  <si>
    <t>24. Rīgas valstspilsētas pašvaldības aģentūra</t>
  </si>
  <si>
    <t>33. Rīgas pašvaldības aģentūra</t>
  </si>
  <si>
    <t>"Rīgas investīciju un tūrisma aģentūra"</t>
  </si>
  <si>
    <t>21. Rīgas pašvaldības aģentūra</t>
  </si>
  <si>
    <t>ieņēmumu un izdevumu atšifrējums pa programmām</t>
  </si>
  <si>
    <t>Rīgas valstspilsētas pašvaldības 2023. gada pamatbudžeta</t>
  </si>
  <si>
    <t>01. Rīgas domes Finanšu departaments</t>
  </si>
  <si>
    <t>Rīgas valstspilsētas pašvaldības Centrālā administrācija</t>
  </si>
  <si>
    <t>un Rīgas domes Finanšu departaments</t>
  </si>
  <si>
    <t>biedrībai "TTT-Rīga"</t>
  </si>
  <si>
    <t>1.-4.klašu audzēkņiem</t>
  </si>
  <si>
    <t>5.-12.klašu audzēkņiem</t>
  </si>
  <si>
    <t>apstiprinātais</t>
  </si>
  <si>
    <t>Grozījumi</t>
  </si>
  <si>
    <t>precizētais</t>
  </si>
  <si>
    <t>XXVII Vispārējo latviešu dziesmu svētku un XVII Deju</t>
  </si>
  <si>
    <t>04.06.00.</t>
  </si>
  <si>
    <t>Vides pieejamības uzlabošana</t>
  </si>
  <si>
    <t>02.02.00.</t>
  </si>
  <si>
    <t>33.02.00.</t>
  </si>
  <si>
    <t>Ārtelpas labiekārtošana un uzturēšana un iekškvartālu,</t>
  </si>
  <si>
    <t>piebraucamo ceļu remonts</t>
  </si>
  <si>
    <t>Dabas stihiju un avāriju radīto postījumu novēršana</t>
  </si>
  <si>
    <t>Atkritumu apsaimniekošanas sistēmu uzturēšana</t>
  </si>
  <si>
    <t>Rīgas domes Finanšu departaments</t>
  </si>
  <si>
    <t>t.sk.:</t>
  </si>
  <si>
    <t xml:space="preserve"> - ietvju uzturēšana</t>
  </si>
  <si>
    <t xml:space="preserve"> - ārtelpas labiekārtošana</t>
  </si>
  <si>
    <t xml:space="preserve"> - ārtelpas uzturēšana</t>
  </si>
  <si>
    <t>Kapitālie izdevumi, t.sk.:</t>
  </si>
  <si>
    <t xml:space="preserve"> - iekškvartālu remonts</t>
  </si>
  <si>
    <t>Ilgstspējīgas enerģētikas un klimata rīcības plāna ieviešana</t>
  </si>
  <si>
    <t xml:space="preserve"> - Rēķinu apmaksai no izdevumiem neparedzētiem gadījumiem</t>
  </si>
  <si>
    <t>18.13.00.</t>
  </si>
  <si>
    <t xml:space="preserve">Sociālās atstumtības riskam pakļauto iedzīvotāju </t>
  </si>
  <si>
    <t>grupu nodarbinātības veicināšana</t>
  </si>
  <si>
    <t>saistošajiem noteikumiem Nr. RD-23-186-sn</t>
  </si>
  <si>
    <t>Rīgas domes 2023. gada 25. janvāra</t>
  </si>
  <si>
    <t>Rīgas valstspilsētas pašvaldības Inovāciju fonds</t>
  </si>
  <si>
    <t>(Rīgas domes 2023. gada 22. marta</t>
  </si>
  <si>
    <t>saistošo noteikumu Nr. RD-23-191-sn redakcijā)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</si>
</sst>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i/>
      <sz val="9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sz val="8"/>
      <name val="Times New Roman"/>
      <family val="1"/>
    </font>
    <font>
      <i/>
      <sz val="11"/>
      <name val="Times New Roman"/>
      <family val="1"/>
    </font>
    <font>
      <sz val="14"/>
      <name val="Times New Roman"/>
      <family val="1"/>
    </font>
    <font>
      <i/>
      <sz val="10"/>
      <name val="Times New Roman"/>
      <family val="1"/>
    </font>
    <font>
      <b/>
      <sz val="16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13"/>
      <name val="Times New Roman"/>
      <family val="1"/>
      <charset val="186"/>
    </font>
    <font>
      <b/>
      <sz val="8"/>
      <name val="Times New Roman"/>
      <family val="1"/>
      <charset val="186"/>
    </font>
    <font>
      <i/>
      <sz val="8"/>
      <name val="Times New Roman"/>
      <family val="1"/>
    </font>
    <font>
      <b/>
      <i/>
      <sz val="9"/>
      <name val="Times New Roman"/>
      <family val="1"/>
      <charset val="186"/>
    </font>
    <font>
      <sz val="13"/>
      <color rgb="FFFF0000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i/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1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0" xfId="0" applyFont="1"/>
    <xf numFmtId="3" fontId="5" fillId="0" borderId="0" xfId="0" applyNumberFormat="1" applyFont="1"/>
    <xf numFmtId="0" fontId="3" fillId="0" borderId="0" xfId="0" applyFont="1"/>
    <xf numFmtId="0" fontId="3" fillId="0" borderId="0" xfId="0" quotePrefix="1" applyFont="1" applyAlignment="1">
      <alignment horizontal="center"/>
    </xf>
    <xf numFmtId="3" fontId="3" fillId="0" borderId="0" xfId="0" applyNumberFormat="1" applyFont="1"/>
    <xf numFmtId="0" fontId="1" fillId="0" borderId="0" xfId="0" quotePrefix="1" applyFont="1" applyAlignment="1">
      <alignment horizontal="center"/>
    </xf>
    <xf numFmtId="0" fontId="2" fillId="0" borderId="0" xfId="0" applyFont="1"/>
    <xf numFmtId="3" fontId="2" fillId="0" borderId="0" xfId="0" applyNumberFormat="1" applyFont="1"/>
    <xf numFmtId="0" fontId="8" fillId="0" borderId="0" xfId="0" applyFont="1"/>
    <xf numFmtId="0" fontId="8" fillId="0" borderId="0" xfId="0" quotePrefix="1" applyFont="1" applyAlignment="1">
      <alignment horizontal="center"/>
    </xf>
    <xf numFmtId="3" fontId="8" fillId="0" borderId="0" xfId="0" applyNumberFormat="1" applyFont="1"/>
    <xf numFmtId="0" fontId="11" fillId="0" borderId="0" xfId="0" applyFont="1" applyAlignment="1">
      <alignment horizontal="right"/>
    </xf>
    <xf numFmtId="0" fontId="11" fillId="0" borderId="0" xfId="0" quotePrefix="1" applyFont="1" applyAlignment="1">
      <alignment horizontal="center"/>
    </xf>
    <xf numFmtId="0" fontId="11" fillId="0" borderId="0" xfId="0" applyFont="1"/>
    <xf numFmtId="3" fontId="11" fillId="0" borderId="0" xfId="0" applyNumberFormat="1" applyFont="1"/>
    <xf numFmtId="0" fontId="8" fillId="0" borderId="0" xfId="0" applyFont="1"/>
    <xf numFmtId="0" fontId="8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horizontal="centerContinuous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/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/>
    <xf numFmtId="0" fontId="18" fillId="0" borderId="0" xfId="0" applyFont="1"/>
    <xf numFmtId="3" fontId="18" fillId="0" borderId="0" xfId="0" applyNumberFormat="1" applyFont="1"/>
    <xf numFmtId="0" fontId="6" fillId="0" borderId="0" xfId="0" quotePrefix="1" applyFont="1"/>
    <xf numFmtId="3" fontId="6" fillId="0" borderId="0" xfId="0" applyNumberFormat="1" applyFont="1"/>
    <xf numFmtId="0" fontId="6" fillId="0" borderId="0" xfId="0" applyFont="1"/>
    <xf numFmtId="0" fontId="6" fillId="0" borderId="0" xfId="0" quotePrefix="1" applyFont="1"/>
    <xf numFmtId="3" fontId="6" fillId="0" borderId="0" xfId="0" applyNumberFormat="1" applyFont="1"/>
    <xf numFmtId="3" fontId="8" fillId="0" borderId="0" xfId="0" applyNumberFormat="1" applyFont="1"/>
    <xf numFmtId="3" fontId="3" fillId="0" borderId="0" xfId="0" applyNumberFormat="1" applyFont="1"/>
    <xf numFmtId="0" fontId="18" fillId="0" borderId="0" xfId="0" applyFont="1"/>
    <xf numFmtId="3" fontId="18" fillId="0" borderId="0" xfId="0" applyNumberFormat="1" applyFont="1"/>
    <xf numFmtId="0" fontId="17" fillId="0" borderId="0" xfId="0" applyFont="1"/>
    <xf numFmtId="3" fontId="16" fillId="0" borderId="0" xfId="0" applyNumberFormat="1" applyFont="1"/>
    <xf numFmtId="0" fontId="16" fillId="0" borderId="0" xfId="0" applyFont="1"/>
    <xf numFmtId="0" fontId="8" fillId="0" borderId="0" xfId="0" quotePrefix="1" applyFont="1"/>
    <xf numFmtId="0" fontId="2" fillId="0" borderId="0" xfId="0" applyFont="1" applyAlignment="1">
      <alignment horizontal="left" indent="2"/>
    </xf>
    <xf numFmtId="3" fontId="2" fillId="0" borderId="0" xfId="0" applyNumberFormat="1" applyFont="1"/>
    <xf numFmtId="0" fontId="2" fillId="0" borderId="0" xfId="0" applyFont="1"/>
    <xf numFmtId="0" fontId="4" fillId="0" borderId="0" xfId="0" applyFont="1" applyAlignment="1">
      <alignment horizontal="left" indent="3"/>
    </xf>
    <xf numFmtId="3" fontId="4" fillId="0" borderId="0" xfId="0" applyNumberFormat="1" applyFont="1"/>
    <xf numFmtId="0" fontId="4" fillId="0" borderId="0" xfId="0" applyFont="1"/>
    <xf numFmtId="0" fontId="14" fillId="0" borderId="0" xfId="0" applyFont="1"/>
    <xf numFmtId="0" fontId="2" fillId="0" borderId="0" xfId="0" applyFont="1" applyAlignment="1">
      <alignment horizontal="left" indent="2"/>
    </xf>
    <xf numFmtId="0" fontId="8" fillId="0" borderId="0" xfId="0" quotePrefix="1" applyFont="1"/>
    <xf numFmtId="0" fontId="11" fillId="0" borderId="0" xfId="0" applyFont="1"/>
    <xf numFmtId="3" fontId="11" fillId="0" borderId="0" xfId="0" applyNumberFormat="1" applyFont="1"/>
    <xf numFmtId="3" fontId="7" fillId="0" borderId="0" xfId="0" applyNumberFormat="1" applyFont="1"/>
    <xf numFmtId="0" fontId="11" fillId="0" borderId="0" xfId="0" applyFont="1" applyAlignment="1">
      <alignment horizontal="centerContinuous"/>
    </xf>
    <xf numFmtId="0" fontId="2" fillId="0" borderId="0" xfId="0" applyFont="1" applyAlignment="1">
      <alignment horizontal="left" indent="3"/>
    </xf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indent="2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/>
    <xf numFmtId="0" fontId="21" fillId="0" borderId="0" xfId="0" applyFont="1" applyAlignment="1">
      <alignment horizontal="center"/>
    </xf>
    <xf numFmtId="0" fontId="4" fillId="0" borderId="0" xfId="0" applyFont="1" applyAlignment="1">
      <alignment horizontal="left" inden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indent="1"/>
    </xf>
    <xf numFmtId="0" fontId="19" fillId="0" borderId="0" xfId="0" applyFont="1"/>
    <xf numFmtId="0" fontId="19" fillId="0" borderId="0" xfId="0" quotePrefix="1" applyFont="1" applyAlignment="1">
      <alignment horizontal="center"/>
    </xf>
    <xf numFmtId="3" fontId="19" fillId="0" borderId="0" xfId="0" applyNumberFormat="1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1" fillId="0" borderId="0" xfId="0" quotePrefix="1" applyFont="1" applyAlignment="1">
      <alignment horizontal="center"/>
    </xf>
    <xf numFmtId="0" fontId="1" fillId="0" borderId="0" xfId="0" applyFont="1"/>
    <xf numFmtId="0" fontId="2" fillId="0" borderId="0" xfId="0" quotePrefix="1" applyFont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quotePrefix="1" applyFont="1" applyAlignment="1">
      <alignment horizontal="center"/>
    </xf>
    <xf numFmtId="0" fontId="5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5" fillId="0" borderId="0" xfId="0" applyFont="1"/>
    <xf numFmtId="0" fontId="14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3" fontId="11" fillId="0" borderId="0" xfId="0" applyNumberFormat="1" applyFont="1" applyAlignment="1">
      <alignment horizontal="center"/>
    </xf>
    <xf numFmtId="3" fontId="5" fillId="0" borderId="0" xfId="0" applyNumberFormat="1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3" fontId="16" fillId="0" borderId="0" xfId="0" applyNumberFormat="1" applyFont="1"/>
    <xf numFmtId="0" fontId="4" fillId="0" borderId="0" xfId="0" quotePrefix="1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quotePrefix="1" applyFont="1" applyAlignment="1">
      <alignment horizontal="center"/>
    </xf>
    <xf numFmtId="0" fontId="19" fillId="0" borderId="0" xfId="0" applyFont="1" applyAlignment="1">
      <alignment horizontal="center"/>
    </xf>
    <xf numFmtId="3" fontId="19" fillId="0" borderId="0" xfId="0" applyNumberFormat="1" applyFont="1"/>
    <xf numFmtId="0" fontId="20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3" fontId="20" fillId="0" borderId="0" xfId="0" applyNumberFormat="1" applyFont="1"/>
    <xf numFmtId="3" fontId="2" fillId="0" borderId="0" xfId="0" applyNumberFormat="1" applyFont="1" applyAlignment="1">
      <alignment horizontal="center"/>
    </xf>
    <xf numFmtId="0" fontId="2" fillId="0" borderId="0" xfId="0" quotePrefix="1" applyFont="1" applyAlignment="1">
      <alignment horizontal="center"/>
    </xf>
    <xf numFmtId="0" fontId="5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/>
    <xf numFmtId="0" fontId="20" fillId="0" borderId="0" xfId="0" applyFont="1"/>
    <xf numFmtId="0" fontId="10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3" fontId="13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2" fillId="0" borderId="0" xfId="0" applyFont="1" applyFill="1"/>
    <xf numFmtId="3" fontId="2" fillId="0" borderId="0" xfId="0" applyNumberFormat="1" applyFont="1" applyFill="1"/>
    <xf numFmtId="3" fontId="2" fillId="0" borderId="0" xfId="0" applyNumberFormat="1" applyFont="1" applyFill="1"/>
    <xf numFmtId="3" fontId="4" fillId="0" borderId="0" xfId="0" applyNumberFormat="1" applyFont="1" applyFill="1"/>
    <xf numFmtId="3" fontId="22" fillId="0" borderId="0" xfId="0" applyNumberFormat="1" applyFont="1"/>
    <xf numFmtId="0" fontId="22" fillId="0" borderId="0" xfId="0" applyFont="1"/>
    <xf numFmtId="0" fontId="3" fillId="0" borderId="0" xfId="0" applyFont="1" applyFill="1"/>
    <xf numFmtId="0" fontId="7" fillId="0" borderId="0" xfId="0" applyFont="1" applyAlignment="1">
      <alignment horizontal="center"/>
    </xf>
    <xf numFmtId="0" fontId="20" fillId="0" borderId="0" xfId="0" quotePrefix="1" applyFont="1" applyAlignment="1">
      <alignment horizontal="right"/>
    </xf>
    <xf numFmtId="0" fontId="19" fillId="0" borderId="0" xfId="0" applyFont="1" applyAlignment="1">
      <alignment horizontal="right"/>
    </xf>
    <xf numFmtId="3" fontId="3" fillId="0" borderId="0" xfId="0" applyNumberFormat="1" applyFont="1" applyFill="1"/>
    <xf numFmtId="0" fontId="8" fillId="0" borderId="0" xfId="0" applyFont="1" applyBorder="1" applyAlignment="1">
      <alignment horizontal="center"/>
    </xf>
    <xf numFmtId="3" fontId="8" fillId="0" borderId="2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3" fontId="14" fillId="0" borderId="7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right"/>
    </xf>
    <xf numFmtId="0" fontId="8" fillId="0" borderId="0" xfId="0" applyFont="1" applyFill="1"/>
    <xf numFmtId="3" fontId="8" fillId="0" borderId="0" xfId="0" applyNumberFormat="1" applyFont="1" applyFill="1"/>
    <xf numFmtId="3" fontId="11" fillId="0" borderId="0" xfId="0" applyNumberFormat="1" applyFont="1" applyFill="1"/>
    <xf numFmtId="3" fontId="11" fillId="0" borderId="0" xfId="0" applyNumberFormat="1" applyFont="1" applyFill="1"/>
    <xf numFmtId="3" fontId="8" fillId="0" borderId="0" xfId="0" applyNumberFormat="1" applyFont="1" applyFill="1"/>
    <xf numFmtId="3" fontId="5" fillId="0" borderId="0" xfId="0" applyNumberFormat="1" applyFont="1" applyFill="1"/>
    <xf numFmtId="0" fontId="8" fillId="0" borderId="3" xfId="0" applyFont="1" applyFill="1" applyBorder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7" fillId="0" borderId="0" xfId="0" applyFont="1" applyFill="1"/>
    <xf numFmtId="0" fontId="11" fillId="0" borderId="0" xfId="0" applyFont="1" applyFill="1"/>
    <xf numFmtId="0" fontId="5" fillId="0" borderId="0" xfId="0" applyFont="1" applyFill="1"/>
    <xf numFmtId="0" fontId="11" fillId="0" borderId="0" xfId="0" applyFont="1" applyFill="1"/>
    <xf numFmtId="0" fontId="2" fillId="0" borderId="0" xfId="0" applyFont="1" applyFill="1" applyAlignment="1">
      <alignment horizontal="left" indent="2"/>
    </xf>
    <xf numFmtId="0" fontId="2" fillId="0" borderId="0" xfId="0" applyFont="1" applyFill="1" applyAlignment="1">
      <alignment horizontal="left" indent="3"/>
    </xf>
    <xf numFmtId="0" fontId="7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left"/>
    </xf>
    <xf numFmtId="0" fontId="4" fillId="0" borderId="0" xfId="0" applyFont="1" applyFill="1" applyAlignment="1">
      <alignment horizontal="left" indent="3"/>
    </xf>
    <xf numFmtId="0" fontId="4" fillId="0" borderId="0" xfId="0" applyFont="1" applyFill="1" applyAlignment="1">
      <alignment horizontal="left" indent="3"/>
    </xf>
    <xf numFmtId="0" fontId="19" fillId="0" borderId="0" xfId="0" applyFont="1" applyFill="1"/>
    <xf numFmtId="0" fontId="4" fillId="0" borderId="0" xfId="0" applyFont="1" applyFill="1" applyAlignment="1">
      <alignment horizontal="left" indent="2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left" indent="2"/>
    </xf>
    <xf numFmtId="0" fontId="11" fillId="0" borderId="0" xfId="0" applyFont="1" applyFill="1" applyAlignment="1">
      <alignment horizontal="left" indent="3"/>
    </xf>
    <xf numFmtId="0" fontId="2" fillId="0" borderId="0" xfId="0" applyFont="1" applyFill="1"/>
    <xf numFmtId="0" fontId="5" fillId="0" borderId="0" xfId="0" applyFont="1" applyFill="1"/>
    <xf numFmtId="0" fontId="20" fillId="0" borderId="0" xfId="0" applyFont="1" applyFill="1" applyAlignment="1">
      <alignment horizontal="left" indent="3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 indent="1"/>
    </xf>
    <xf numFmtId="0" fontId="7" fillId="0" borderId="0" xfId="0" applyFont="1" applyFill="1" applyAlignment="1">
      <alignment horizontal="center"/>
    </xf>
    <xf numFmtId="0" fontId="13" fillId="0" borderId="0" xfId="0" applyFont="1" applyFill="1"/>
    <xf numFmtId="3" fontId="3" fillId="0" borderId="0" xfId="0" applyNumberFormat="1" applyFont="1" applyFill="1"/>
    <xf numFmtId="0" fontId="14" fillId="0" borderId="0" xfId="0" applyFont="1"/>
    <xf numFmtId="3" fontId="14" fillId="0" borderId="0" xfId="0" applyNumberFormat="1" applyFont="1"/>
    <xf numFmtId="3" fontId="14" fillId="0" borderId="0" xfId="0" applyNumberFormat="1" applyFont="1" applyFill="1"/>
    <xf numFmtId="0" fontId="14" fillId="0" borderId="0" xfId="0" applyFont="1" applyAlignment="1">
      <alignment horizontal="left" indent="2"/>
    </xf>
    <xf numFmtId="0" fontId="14" fillId="0" borderId="0" xfId="0" applyFont="1" applyAlignment="1">
      <alignment horizontal="left" indent="3"/>
    </xf>
    <xf numFmtId="0" fontId="23" fillId="0" borderId="0" xfId="0" applyFont="1" applyAlignment="1">
      <alignment horizontal="center"/>
    </xf>
    <xf numFmtId="3" fontId="20" fillId="0" borderId="0" xfId="0" applyNumberFormat="1" applyFont="1"/>
    <xf numFmtId="3" fontId="18" fillId="0" borderId="0" xfId="0" applyNumberFormat="1" applyFont="1" applyFill="1"/>
    <xf numFmtId="3" fontId="6" fillId="0" borderId="0" xfId="0" applyNumberFormat="1" applyFont="1" applyFill="1"/>
    <xf numFmtId="3" fontId="6" fillId="0" borderId="0" xfId="0" applyNumberFormat="1" applyFont="1" applyFill="1"/>
    <xf numFmtId="3" fontId="18" fillId="0" borderId="0" xfId="0" applyNumberFormat="1" applyFont="1" applyFill="1"/>
    <xf numFmtId="3" fontId="16" fillId="0" borderId="0" xfId="0" applyNumberFormat="1" applyFont="1" applyFill="1"/>
    <xf numFmtId="0" fontId="2" fillId="0" borderId="0" xfId="0" applyFont="1" applyFill="1" applyAlignment="1">
      <alignment horizontal="left" indent="1"/>
    </xf>
    <xf numFmtId="0" fontId="14" fillId="0" borderId="0" xfId="0" quotePrefix="1" applyFont="1" applyAlignment="1">
      <alignment horizontal="center"/>
    </xf>
    <xf numFmtId="0" fontId="23" fillId="0" borderId="0" xfId="0" applyFont="1"/>
    <xf numFmtId="3" fontId="23" fillId="0" borderId="0" xfId="0" applyNumberFormat="1" applyFont="1"/>
    <xf numFmtId="3" fontId="25" fillId="0" borderId="0" xfId="0" applyNumberFormat="1" applyFont="1" applyAlignment="1">
      <alignment horizontal="right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05"/>
  <sheetViews>
    <sheetView workbookViewId="0">
      <selection activeCell="F8" sqref="F8"/>
    </sheetView>
  </sheetViews>
  <sheetFormatPr defaultRowHeight="12.75" x14ac:dyDescent="0.2"/>
  <cols>
    <col min="1" max="2" width="10.5703125" style="10" customWidth="1"/>
    <col min="3" max="3" width="57" style="10" customWidth="1"/>
    <col min="4" max="4" width="16" style="10" bestFit="1" customWidth="1"/>
    <col min="5" max="5" width="16" style="10" customWidth="1"/>
    <col min="6" max="6" width="16" style="10" bestFit="1" customWidth="1"/>
    <col min="7" max="7" width="9.140625" style="10"/>
    <col min="8" max="8" width="14.28515625" style="10" bestFit="1" customWidth="1"/>
    <col min="9" max="16384" width="9.140625" style="10"/>
  </cols>
  <sheetData>
    <row r="1" spans="1:6" s="19" customFormat="1" ht="15" x14ac:dyDescent="0.25"/>
    <row r="2" spans="1:6" s="19" customFormat="1" ht="15" x14ac:dyDescent="0.25">
      <c r="E2" s="20"/>
      <c r="F2" s="20" t="s">
        <v>260</v>
      </c>
    </row>
    <row r="3" spans="1:6" ht="15" x14ac:dyDescent="0.25">
      <c r="E3" s="20"/>
      <c r="F3" s="104" t="s">
        <v>385</v>
      </c>
    </row>
    <row r="4" spans="1:6" ht="15" x14ac:dyDescent="0.25">
      <c r="E4" s="20"/>
      <c r="F4" s="104" t="s">
        <v>384</v>
      </c>
    </row>
    <row r="5" spans="1:6" s="19" customFormat="1" ht="15" x14ac:dyDescent="0.25">
      <c r="E5" s="139"/>
      <c r="F5" s="190" t="s">
        <v>387</v>
      </c>
    </row>
    <row r="6" spans="1:6" s="19" customFormat="1" ht="15" x14ac:dyDescent="0.25">
      <c r="E6" s="139"/>
      <c r="F6" s="190" t="s">
        <v>388</v>
      </c>
    </row>
    <row r="7" spans="1:6" s="19" customFormat="1" ht="15" x14ac:dyDescent="0.25"/>
    <row r="8" spans="1:6" s="19" customFormat="1" ht="15" x14ac:dyDescent="0.25"/>
    <row r="9" spans="1:6" s="19" customFormat="1" ht="15" x14ac:dyDescent="0.25"/>
    <row r="10" spans="1:6" ht="20.25" x14ac:dyDescent="0.3">
      <c r="A10" s="1" t="s">
        <v>353</v>
      </c>
      <c r="B10" s="1"/>
      <c r="C10" s="1"/>
      <c r="D10" s="1"/>
      <c r="E10" s="1"/>
      <c r="F10" s="1"/>
    </row>
    <row r="11" spans="1:6" s="21" customFormat="1" ht="20.25" x14ac:dyDescent="0.3">
      <c r="A11" s="1" t="s">
        <v>352</v>
      </c>
      <c r="B11" s="1"/>
      <c r="C11" s="1"/>
      <c r="D11" s="1"/>
      <c r="E11" s="1"/>
      <c r="F11" s="1"/>
    </row>
    <row r="12" spans="1:6" s="19" customFormat="1" ht="15" x14ac:dyDescent="0.25">
      <c r="C12" s="22"/>
    </row>
    <row r="13" spans="1:6" s="19" customFormat="1" ht="15" x14ac:dyDescent="0.25">
      <c r="A13" s="23" t="s">
        <v>20</v>
      </c>
      <c r="B13" s="24" t="s">
        <v>21</v>
      </c>
      <c r="C13" s="25"/>
      <c r="D13" s="136" t="s">
        <v>338</v>
      </c>
      <c r="E13" s="136"/>
      <c r="F13" s="136" t="s">
        <v>338</v>
      </c>
    </row>
    <row r="14" spans="1:6" s="19" customFormat="1" ht="15" x14ac:dyDescent="0.25">
      <c r="A14" s="26" t="s">
        <v>22</v>
      </c>
      <c r="B14" s="27" t="s">
        <v>5</v>
      </c>
      <c r="C14" s="135" t="s">
        <v>0</v>
      </c>
      <c r="D14" s="137" t="s">
        <v>360</v>
      </c>
      <c r="E14" s="137" t="s">
        <v>361</v>
      </c>
      <c r="F14" s="137" t="s">
        <v>362</v>
      </c>
    </row>
    <row r="15" spans="1:6" s="19" customFormat="1" ht="15" x14ac:dyDescent="0.25">
      <c r="A15" s="26"/>
      <c r="B15" s="27" t="s">
        <v>23</v>
      </c>
      <c r="C15" s="28"/>
      <c r="D15" s="137" t="s">
        <v>258</v>
      </c>
      <c r="E15" s="137"/>
      <c r="F15" s="137" t="s">
        <v>258</v>
      </c>
    </row>
    <row r="16" spans="1:6" s="19" customFormat="1" ht="15" x14ac:dyDescent="0.25">
      <c r="A16" s="29"/>
      <c r="B16" s="30"/>
      <c r="C16" s="31"/>
      <c r="D16" s="138" t="s">
        <v>259</v>
      </c>
      <c r="E16" s="138" t="s">
        <v>259</v>
      </c>
      <c r="F16" s="138" t="s">
        <v>259</v>
      </c>
    </row>
    <row r="17" spans="1:6" s="12" customFormat="1" ht="15" x14ac:dyDescent="0.25">
      <c r="A17" s="32"/>
      <c r="B17" s="32"/>
      <c r="C17" s="32"/>
      <c r="D17" s="32"/>
      <c r="E17" s="32"/>
      <c r="F17" s="32"/>
    </row>
    <row r="18" spans="1:6" s="12" customFormat="1" ht="15" x14ac:dyDescent="0.25">
      <c r="A18" s="32"/>
      <c r="B18" s="32"/>
      <c r="C18" s="32"/>
      <c r="D18" s="32"/>
      <c r="E18" s="32"/>
      <c r="F18" s="32"/>
    </row>
    <row r="19" spans="1:6" s="12" customFormat="1" ht="15" x14ac:dyDescent="0.25">
      <c r="A19" s="32"/>
      <c r="B19" s="32"/>
      <c r="C19" s="32"/>
      <c r="D19" s="32"/>
      <c r="E19" s="32"/>
      <c r="F19" s="32"/>
    </row>
    <row r="20" spans="1:6" s="12" customFormat="1" ht="15" x14ac:dyDescent="0.25">
      <c r="A20" s="32"/>
      <c r="B20" s="32"/>
      <c r="C20" s="32"/>
      <c r="D20" s="32"/>
      <c r="E20" s="32"/>
      <c r="F20" s="32"/>
    </row>
    <row r="21" spans="1:6" s="34" customFormat="1" ht="18.75" x14ac:dyDescent="0.3">
      <c r="A21" s="2" t="s">
        <v>269</v>
      </c>
      <c r="B21" s="2"/>
      <c r="C21" s="2"/>
      <c r="D21" s="2"/>
      <c r="E21" s="2"/>
      <c r="F21" s="2"/>
    </row>
    <row r="22" spans="1:6" s="12" customFormat="1" ht="15" x14ac:dyDescent="0.25"/>
    <row r="23" spans="1:6" s="12" customFormat="1" ht="15" x14ac:dyDescent="0.25"/>
    <row r="24" spans="1:6" s="12" customFormat="1" ht="16.5" x14ac:dyDescent="0.25">
      <c r="D24" s="128"/>
      <c r="E24" s="128"/>
      <c r="F24" s="128"/>
    </row>
    <row r="25" spans="1:6" s="12" customFormat="1" ht="16.5" x14ac:dyDescent="0.25">
      <c r="D25" s="129"/>
      <c r="E25" s="129"/>
      <c r="F25" s="128"/>
    </row>
    <row r="26" spans="1:6" s="35" customFormat="1" ht="16.5" x14ac:dyDescent="0.25">
      <c r="C26" s="35" t="s">
        <v>93</v>
      </c>
      <c r="D26" s="36">
        <f>SUM(D28:D31)</f>
        <v>1255557090</v>
      </c>
      <c r="E26" s="181">
        <f t="shared" ref="E26:F26" si="0">SUM(E28:E31)</f>
        <v>148578371</v>
      </c>
      <c r="F26" s="36">
        <f t="shared" si="0"/>
        <v>1404135461</v>
      </c>
    </row>
    <row r="27" spans="1:6" s="12" customFormat="1" ht="15" x14ac:dyDescent="0.25">
      <c r="D27" s="14"/>
      <c r="E27" s="144"/>
      <c r="F27" s="14"/>
    </row>
    <row r="28" spans="1:6" s="34" customFormat="1" ht="15.75" x14ac:dyDescent="0.25">
      <c r="C28" s="37" t="s">
        <v>296</v>
      </c>
      <c r="D28" s="38">
        <f>D81+D422+D460+D504+D606+'3 p_01_14'!D793+'15_33'!D14+'15_33'!D29+'15_33'!D443+'15_33'!D673+'15_33'!D716+'15_33'!D739+'15_33'!D758+'15_33'!D772+'15_33'!D818</f>
        <v>957315098</v>
      </c>
      <c r="E28" s="182">
        <f>E81+E422+E460+E504+E606+'3 p_01_14'!E793+'15_33'!E14+'15_33'!E29+'15_33'!E443+'15_33'!E673+'15_33'!E716+'15_33'!E739+'15_33'!E758+'15_33'!E772+'15_33'!E818</f>
        <v>144835541</v>
      </c>
      <c r="F28" s="38">
        <f>F81+F422+F460+F504+F606+'3 p_01_14'!F793+'15_33'!F14+'15_33'!F29+'15_33'!F443+'15_33'!F673+'15_33'!F716+'15_33'!F739+'15_33'!F758+'15_33'!F772+'15_33'!F818</f>
        <v>1102150639</v>
      </c>
    </row>
    <row r="29" spans="1:6" s="39" customFormat="1" ht="15.75" x14ac:dyDescent="0.25">
      <c r="C29" s="40" t="s">
        <v>297</v>
      </c>
      <c r="D29" s="41">
        <f>D82+D607+'15_33'!D30+'15_33'!D444+'15_33'!D740+'15_33'!D759</f>
        <v>264224812</v>
      </c>
      <c r="E29" s="183">
        <f>E82+E607+'15_33'!E30+'15_33'!E444+'15_33'!E740+'15_33'!E759</f>
        <v>2438638</v>
      </c>
      <c r="F29" s="41">
        <f>F82+F607+'15_33'!F30+'15_33'!F444+'15_33'!F740+'15_33'!F759</f>
        <v>266663450</v>
      </c>
    </row>
    <row r="30" spans="1:6" s="34" customFormat="1" ht="15.75" x14ac:dyDescent="0.25">
      <c r="C30" s="37" t="s">
        <v>298</v>
      </c>
      <c r="D30" s="38">
        <f>D83+D423+D461+D505+D608+'15_33'!D31+'15_33'!D445+'15_33'!D674+'15_33'!D717+'15_33'!D741+'15_33'!D760+'15_33'!D773+'15_33'!D819+'3 p_01_14'!D794</f>
        <v>25634854</v>
      </c>
      <c r="E30" s="182">
        <f>E83+E423+E461+E505+E608+'15_33'!E31+'15_33'!E445+'15_33'!E674+'15_33'!E717+'15_33'!E741+'15_33'!E760+'15_33'!E773+'15_33'!E819+'3 p_01_14'!E794</f>
        <v>591238</v>
      </c>
      <c r="F30" s="38">
        <f>F83+F423+F461+F505+F608+'15_33'!F31+'15_33'!F445+'15_33'!F674+'15_33'!F717+'15_33'!F741+'15_33'!F760+'15_33'!F773+'15_33'!F819+'3 p_01_14'!F794</f>
        <v>26226092</v>
      </c>
    </row>
    <row r="31" spans="1:6" s="34" customFormat="1" ht="15.75" x14ac:dyDescent="0.25">
      <c r="C31" s="37" t="s">
        <v>299</v>
      </c>
      <c r="D31" s="38">
        <f>D84+'15_33'!D32+'15_33'!D446</f>
        <v>8382326</v>
      </c>
      <c r="E31" s="182">
        <f>E84+'15_33'!E32+'15_33'!E446</f>
        <v>712954</v>
      </c>
      <c r="F31" s="38">
        <f>F84+'15_33'!F32+'15_33'!F446</f>
        <v>9095280</v>
      </c>
    </row>
    <row r="32" spans="1:6" s="19" customFormat="1" ht="15" x14ac:dyDescent="0.25">
      <c r="D32" s="42"/>
      <c r="E32" s="141"/>
      <c r="F32" s="42"/>
    </row>
    <row r="33" spans="3:6" s="19" customFormat="1" ht="15" x14ac:dyDescent="0.25">
      <c r="D33" s="134"/>
      <c r="E33" s="134"/>
      <c r="F33" s="134"/>
    </row>
    <row r="34" spans="3:6" s="19" customFormat="1" ht="15" x14ac:dyDescent="0.25">
      <c r="D34" s="42"/>
      <c r="E34" s="141"/>
      <c r="F34" s="42"/>
    </row>
    <row r="35" spans="3:6" s="44" customFormat="1" ht="16.5" x14ac:dyDescent="0.25">
      <c r="C35" s="44" t="s">
        <v>3</v>
      </c>
      <c r="D35" s="45">
        <f>D37+D49</f>
        <v>1255557090</v>
      </c>
      <c r="E35" s="184">
        <f t="shared" ref="E35:F35" si="1">E37+E49</f>
        <v>148578371</v>
      </c>
      <c r="F35" s="45">
        <f t="shared" si="1"/>
        <v>1404135461</v>
      </c>
    </row>
    <row r="36" spans="3:6" s="48" customFormat="1" ht="12" x14ac:dyDescent="0.2">
      <c r="C36" s="46"/>
      <c r="D36" s="47"/>
      <c r="E36" s="185"/>
      <c r="F36" s="47"/>
    </row>
    <row r="37" spans="3:6" s="39" customFormat="1" ht="15.75" x14ac:dyDescent="0.25">
      <c r="C37" s="39" t="s">
        <v>2</v>
      </c>
      <c r="D37" s="41">
        <f>D38+D42+D43+D46+D47</f>
        <v>1088557111</v>
      </c>
      <c r="E37" s="41">
        <f t="shared" ref="E37:F37" si="2">E38+E42+E43+E46+E47</f>
        <v>76004089</v>
      </c>
      <c r="F37" s="41">
        <f t="shared" si="2"/>
        <v>1164561200</v>
      </c>
    </row>
    <row r="38" spans="3:6" s="19" customFormat="1" ht="15" x14ac:dyDescent="0.25">
      <c r="C38" s="49" t="s">
        <v>300</v>
      </c>
      <c r="D38" s="42">
        <f>D87+D426+D464+D508+D611+'3 p_01_14'!D797+'15_33'!D17+'15_33'!D35+'15_33'!D449+'15_33'!D677+'15_33'!D720+'15_33'!D744+'15_33'!D763+'15_33'!D776+'15_33'!D822</f>
        <v>679080522</v>
      </c>
      <c r="E38" s="42">
        <f>E87+E426+E464+E508+E611+'3 p_01_14'!E797+'15_33'!E17+'15_33'!E35+'15_33'!E449+'15_33'!E677+'15_33'!E720+'15_33'!E744+'15_33'!E763+'15_33'!E776+'15_33'!E822</f>
        <v>39519361</v>
      </c>
      <c r="F38" s="42">
        <f>F87+F426+F464+F508+F611+'3 p_01_14'!F797+'15_33'!F17+'15_33'!F35+'15_33'!F449+'15_33'!F677+'15_33'!F720+'15_33'!F744+'15_33'!F763+'15_33'!F776+'15_33'!F822</f>
        <v>718599883</v>
      </c>
    </row>
    <row r="39" spans="3:6" s="52" customFormat="1" x14ac:dyDescent="0.2">
      <c r="C39" s="50" t="s">
        <v>134</v>
      </c>
      <c r="D39" s="51">
        <f>D88+D427+D465+D509+D612+'3 p_01_14'!D798+'15_33'!D18+'15_33'!D823+'15_33'!D777+'15_33'!D764+'15_33'!D745+'15_33'!D721+'15_33'!D678+'15_33'!D450+'15_33'!D36</f>
        <v>428109547</v>
      </c>
      <c r="E39" s="51">
        <f>E88+E427+E465+E509+E612+'3 p_01_14'!E798+'15_33'!E18+'15_33'!E823+'15_33'!E777+'15_33'!E764+'15_33'!E745+'15_33'!E721+'15_33'!E678+'15_33'!E450+'15_33'!E36</f>
        <v>10504443</v>
      </c>
      <c r="F39" s="51">
        <f>F88+F427+F465+F509+F612+'3 p_01_14'!F798+'15_33'!F18+'15_33'!F823+'15_33'!F777+'15_33'!F764+'15_33'!F745+'15_33'!F721+'15_33'!F678+'15_33'!F450+'15_33'!F36</f>
        <v>438613990</v>
      </c>
    </row>
    <row r="40" spans="3:6" s="55" customFormat="1" ht="12" x14ac:dyDescent="0.2">
      <c r="C40" s="53" t="s">
        <v>212</v>
      </c>
      <c r="D40" s="54">
        <f>'15_33'!D37+'15_33'!D451+'15_33'!D746</f>
        <v>144962682</v>
      </c>
      <c r="E40" s="54">
        <f>'15_33'!E37+'15_33'!E451+'15_33'!E746</f>
        <v>1177977</v>
      </c>
      <c r="F40" s="54">
        <f>'15_33'!F37+'15_33'!F451+'15_33'!F746</f>
        <v>146140659</v>
      </c>
    </row>
    <row r="41" spans="3:6" s="56" customFormat="1" x14ac:dyDescent="0.2">
      <c r="C41" s="50" t="s">
        <v>138</v>
      </c>
      <c r="D41" s="51">
        <f>D89+D428+D466+D510+D613+'3 p_01_14'!D799+'15_33'!D19+'15_33'!D824+'15_33'!D778+'15_33'!D765+'15_33'!D747+'15_33'!D722+'15_33'!D679+'15_33'!D452+'15_33'!D38</f>
        <v>335391476</v>
      </c>
      <c r="E41" s="51">
        <f>E89+E428+E466+E510+E613+'3 p_01_14'!E799+'15_33'!E19+'15_33'!E824+'15_33'!E778+'15_33'!E765+'15_33'!E747+'15_33'!E722+'15_33'!E679+'15_33'!E452+'15_33'!E38</f>
        <v>7671065</v>
      </c>
      <c r="F41" s="51">
        <f>F89+F428+F466+F510+F613+'3 p_01_14'!F799+'15_33'!F19+'15_33'!F824+'15_33'!F778+'15_33'!F765+'15_33'!F747+'15_33'!F722+'15_33'!F679+'15_33'!F452+'15_33'!F38</f>
        <v>343062541</v>
      </c>
    </row>
    <row r="42" spans="3:6" s="19" customFormat="1" ht="15" x14ac:dyDescent="0.25">
      <c r="C42" s="49" t="s">
        <v>301</v>
      </c>
      <c r="D42" s="42">
        <f>D90</f>
        <v>41381842</v>
      </c>
      <c r="E42" s="42">
        <f t="shared" ref="E42:F42" si="3">E90</f>
        <v>0</v>
      </c>
      <c r="F42" s="42">
        <f t="shared" si="3"/>
        <v>41381842</v>
      </c>
    </row>
    <row r="43" spans="3:6" s="19" customFormat="1" ht="15" x14ac:dyDescent="0.25">
      <c r="C43" s="49" t="s">
        <v>302</v>
      </c>
      <c r="D43" s="42">
        <f>D44+D45</f>
        <v>237306412</v>
      </c>
      <c r="E43" s="42">
        <f t="shared" ref="E43:F43" si="4">E44+E45</f>
        <v>35475549</v>
      </c>
      <c r="F43" s="42">
        <f t="shared" si="4"/>
        <v>272781961</v>
      </c>
    </row>
    <row r="44" spans="3:6" x14ac:dyDescent="0.2">
      <c r="C44" s="57" t="s">
        <v>103</v>
      </c>
      <c r="D44" s="11">
        <f>D91+D467+D614+'15_33'!D41+'15_33'!D454+'15_33'!D723+'15_33'!D825</f>
        <v>147143485</v>
      </c>
      <c r="E44" s="11">
        <f>E91+E467+E614+'15_33'!E41+'15_33'!E454+'15_33'!E723+'15_33'!E825</f>
        <v>24194598</v>
      </c>
      <c r="F44" s="11">
        <f>F91+F467+F614+'15_33'!F41+'15_33'!F454+'15_33'!F723+'15_33'!F825</f>
        <v>171338083</v>
      </c>
    </row>
    <row r="45" spans="3:6" x14ac:dyDescent="0.2">
      <c r="C45" s="57" t="s">
        <v>106</v>
      </c>
      <c r="D45" s="11">
        <f>D92+D429+D615+'15_33'!D20+'15_33'!D455+'15_33'!D42+D800</f>
        <v>90162927</v>
      </c>
      <c r="E45" s="11">
        <f>E92+E429+E615+'15_33'!E20+'15_33'!E455+'15_33'!E42+E800</f>
        <v>11280951</v>
      </c>
      <c r="F45" s="11">
        <f>F92+F429+F615+'15_33'!F20+'15_33'!F455+'15_33'!F42+F800</f>
        <v>101443878</v>
      </c>
    </row>
    <row r="46" spans="3:6" s="19" customFormat="1" ht="15" x14ac:dyDescent="0.25">
      <c r="C46" s="58" t="s">
        <v>303</v>
      </c>
      <c r="D46" s="42">
        <f>D93</f>
        <v>124813164</v>
      </c>
      <c r="E46" s="42">
        <f t="shared" ref="E46:F46" si="5">E93</f>
        <v>672813</v>
      </c>
      <c r="F46" s="42">
        <f t="shared" si="5"/>
        <v>125485977</v>
      </c>
    </row>
    <row r="47" spans="3:6" s="19" customFormat="1" ht="15" x14ac:dyDescent="0.25">
      <c r="C47" s="49" t="s">
        <v>304</v>
      </c>
      <c r="D47" s="42">
        <f>D94+'15_33'!D43+'15_33'!D456</f>
        <v>5975171</v>
      </c>
      <c r="E47" s="42">
        <f>E94+'15_33'!E43+'15_33'!E456</f>
        <v>336366</v>
      </c>
      <c r="F47" s="42">
        <f>F94+'15_33'!F43+'15_33'!F456</f>
        <v>6311537</v>
      </c>
    </row>
    <row r="48" spans="3:6" s="48" customFormat="1" ht="12" x14ac:dyDescent="0.2">
      <c r="D48" s="47"/>
      <c r="E48" s="47"/>
      <c r="F48" s="47"/>
    </row>
    <row r="49" spans="3:6" s="34" customFormat="1" ht="15.75" x14ac:dyDescent="0.25">
      <c r="C49" s="34" t="s">
        <v>102</v>
      </c>
      <c r="D49" s="38">
        <f>D95+D430+D468+D511+D616+'3 p_01_14'!D801+'15_33'!D21+'15_33'!D826+'15_33'!D779+'15_33'!D766+'15_33'!D749+'15_33'!D724+'15_33'!D680+'15_33'!D457+'15_33'!D44</f>
        <v>166999979</v>
      </c>
      <c r="E49" s="38">
        <f>E95+E430+E468+E511+E616+'3 p_01_14'!E801+'15_33'!E21+'15_33'!E826+'15_33'!E779+'15_33'!E766+'15_33'!E749+'15_33'!E724+'15_33'!E680+'15_33'!E457+'15_33'!E44</f>
        <v>72574282</v>
      </c>
      <c r="F49" s="38">
        <f>F95+F430+F468+F511+F616+'3 p_01_14'!F801+'15_33'!F21+'15_33'!F826+'15_33'!F779+'15_33'!F766+'15_33'!F749+'15_33'!F724+'15_33'!F680+'15_33'!F457+'15_33'!F44</f>
        <v>239574261</v>
      </c>
    </row>
    <row r="50" spans="3:6" s="59" customFormat="1" ht="11.25" x14ac:dyDescent="0.2">
      <c r="D50" s="60"/>
      <c r="E50" s="60"/>
      <c r="F50" s="60"/>
    </row>
    <row r="51" spans="3:6" s="59" customFormat="1" ht="11.25" x14ac:dyDescent="0.2">
      <c r="D51" s="60"/>
      <c r="E51" s="60"/>
      <c r="F51" s="60"/>
    </row>
    <row r="52" spans="3:6" s="59" customFormat="1" ht="11.25" x14ac:dyDescent="0.2">
      <c r="D52" s="60"/>
      <c r="E52" s="60"/>
      <c r="F52" s="60"/>
    </row>
    <row r="53" spans="3:6" s="59" customFormat="1" ht="11.25" x14ac:dyDescent="0.2">
      <c r="D53" s="60"/>
      <c r="E53" s="60"/>
      <c r="F53" s="60"/>
    </row>
    <row r="54" spans="3:6" s="59" customFormat="1" ht="11.25" x14ac:dyDescent="0.2">
      <c r="D54" s="60"/>
      <c r="E54" s="60"/>
      <c r="F54" s="60"/>
    </row>
    <row r="55" spans="3:6" s="59" customFormat="1" ht="11.25" x14ac:dyDescent="0.2">
      <c r="D55" s="60"/>
      <c r="E55" s="60"/>
      <c r="F55" s="60"/>
    </row>
    <row r="56" spans="3:6" s="59" customFormat="1" ht="11.25" x14ac:dyDescent="0.2">
      <c r="D56" s="60"/>
      <c r="E56" s="60"/>
      <c r="F56" s="60"/>
    </row>
    <row r="57" spans="3:6" s="59" customFormat="1" ht="11.25" x14ac:dyDescent="0.2">
      <c r="D57" s="60"/>
      <c r="E57" s="60"/>
      <c r="F57" s="60"/>
    </row>
    <row r="58" spans="3:6" s="59" customFormat="1" ht="11.25" x14ac:dyDescent="0.2">
      <c r="D58" s="60"/>
      <c r="E58" s="60"/>
      <c r="F58" s="60"/>
    </row>
    <row r="59" spans="3:6" s="59" customFormat="1" ht="11.25" x14ac:dyDescent="0.2">
      <c r="D59" s="60"/>
      <c r="E59" s="60"/>
      <c r="F59" s="60"/>
    </row>
    <row r="60" spans="3:6" s="59" customFormat="1" ht="11.25" x14ac:dyDescent="0.2">
      <c r="D60" s="60"/>
      <c r="E60" s="60"/>
      <c r="F60" s="60"/>
    </row>
    <row r="61" spans="3:6" s="59" customFormat="1" ht="11.25" x14ac:dyDescent="0.2">
      <c r="D61" s="60"/>
      <c r="E61" s="60"/>
      <c r="F61" s="60"/>
    </row>
    <row r="62" spans="3:6" s="59" customFormat="1" ht="11.25" x14ac:dyDescent="0.2">
      <c r="D62" s="60"/>
      <c r="E62" s="60"/>
      <c r="F62" s="60"/>
    </row>
    <row r="63" spans="3:6" s="59" customFormat="1" ht="11.25" x14ac:dyDescent="0.2">
      <c r="D63" s="60"/>
      <c r="E63" s="60"/>
      <c r="F63" s="60"/>
    </row>
    <row r="64" spans="3:6" s="59" customFormat="1" ht="11.25" x14ac:dyDescent="0.2">
      <c r="D64" s="60"/>
      <c r="E64" s="60"/>
      <c r="F64" s="60"/>
    </row>
    <row r="65" spans="1:6" s="59" customFormat="1" ht="11.25" x14ac:dyDescent="0.2">
      <c r="D65" s="60"/>
      <c r="E65" s="60"/>
      <c r="F65" s="60"/>
    </row>
    <row r="66" spans="1:6" s="59" customFormat="1" ht="11.25" x14ac:dyDescent="0.2">
      <c r="D66" s="60"/>
      <c r="E66" s="60"/>
      <c r="F66" s="60"/>
    </row>
    <row r="67" spans="1:6" s="59" customFormat="1" ht="11.25" x14ac:dyDescent="0.2">
      <c r="D67" s="60"/>
      <c r="E67" s="60"/>
      <c r="F67" s="60"/>
    </row>
    <row r="68" spans="1:6" s="59" customFormat="1" ht="11.25" x14ac:dyDescent="0.2">
      <c r="D68" s="60"/>
      <c r="E68" s="60"/>
      <c r="F68" s="60"/>
    </row>
    <row r="69" spans="1:6" s="59" customFormat="1" ht="11.25" x14ac:dyDescent="0.2">
      <c r="D69" s="60"/>
      <c r="E69" s="60"/>
      <c r="F69" s="60"/>
    </row>
    <row r="70" spans="1:6" s="59" customFormat="1" ht="11.25" x14ac:dyDescent="0.2">
      <c r="D70" s="60"/>
      <c r="E70" s="60"/>
      <c r="F70" s="60"/>
    </row>
    <row r="71" spans="1:6" s="59" customFormat="1" ht="11.25" x14ac:dyDescent="0.2">
      <c r="D71" s="60"/>
      <c r="E71" s="60"/>
      <c r="F71" s="60"/>
    </row>
    <row r="72" spans="1:6" s="59" customFormat="1" ht="11.25" x14ac:dyDescent="0.2">
      <c r="D72" s="60"/>
      <c r="E72" s="60"/>
      <c r="F72" s="60"/>
    </row>
    <row r="73" spans="1:6" s="59" customFormat="1" ht="11.25" x14ac:dyDescent="0.2">
      <c r="D73" s="60"/>
      <c r="E73" s="60"/>
      <c r="F73" s="60"/>
    </row>
    <row r="74" spans="1:6" s="59" customFormat="1" ht="11.25" x14ac:dyDescent="0.2">
      <c r="D74" s="60"/>
      <c r="E74" s="60"/>
      <c r="F74" s="60"/>
    </row>
    <row r="75" spans="1:6" s="59" customFormat="1" ht="11.25" x14ac:dyDescent="0.2">
      <c r="D75" s="60"/>
      <c r="E75" s="60"/>
      <c r="F75" s="60"/>
    </row>
    <row r="76" spans="1:6" s="59" customFormat="1" ht="11.25" x14ac:dyDescent="0.2">
      <c r="D76" s="60"/>
      <c r="E76" s="60"/>
      <c r="F76" s="60"/>
    </row>
    <row r="77" spans="1:6" s="59" customFormat="1" ht="11.25" x14ac:dyDescent="0.2">
      <c r="D77" s="60"/>
      <c r="E77" s="60"/>
      <c r="F77" s="60"/>
    </row>
    <row r="78" spans="1:6" s="21" customFormat="1" ht="18.75" x14ac:dyDescent="0.3">
      <c r="C78" s="21" t="s">
        <v>354</v>
      </c>
      <c r="D78" s="61"/>
      <c r="E78" s="61"/>
      <c r="F78" s="61"/>
    </row>
    <row r="79" spans="1:6" s="59" customFormat="1" ht="11.25" x14ac:dyDescent="0.2">
      <c r="A79" s="62"/>
      <c r="B79" s="62"/>
      <c r="C79" s="62"/>
      <c r="D79" s="60"/>
      <c r="E79" s="60"/>
      <c r="F79" s="60"/>
    </row>
    <row r="80" spans="1:6" s="4" customFormat="1" ht="15.75" x14ac:dyDescent="0.25">
      <c r="C80" s="4" t="s">
        <v>71</v>
      </c>
      <c r="D80" s="5">
        <f>SUM(D81:D84)</f>
        <v>527963155</v>
      </c>
      <c r="E80" s="5">
        <f t="shared" ref="E80:F80" si="6">SUM(E81:E84)</f>
        <v>86501091</v>
      </c>
      <c r="F80" s="5">
        <f t="shared" si="6"/>
        <v>614464246</v>
      </c>
    </row>
    <row r="81" spans="3:6" x14ac:dyDescent="0.2">
      <c r="C81" s="10" t="s">
        <v>137</v>
      </c>
      <c r="D81" s="11">
        <f>D101+D139+D156+D167+D178+D188+D196+D245+D266+D284+D328+D362+D380+D389+D396+D404+D256+D275+D337+D231+D308+D218+D345+D207+D352+D318</f>
        <v>438155575</v>
      </c>
      <c r="E81" s="11">
        <f>E101+E139+E156+E167+E178+E188+E196+E245+E266+E284+E328+E362+E380+E389+E396+E404+E256+E275+E337+E231+E308+E218+E345+E207+E352+E318</f>
        <v>85434933</v>
      </c>
      <c r="F81" s="11">
        <f>F101+F139+F156+F167+F178+F188+F196+F245+F266+F284+F328+F362+F380+F389+F396+F404+F256+F275+F337+F231+F308+F218+F345+F207+F352+F318</f>
        <v>523590508</v>
      </c>
    </row>
    <row r="82" spans="3:6" s="52" customFormat="1" x14ac:dyDescent="0.2">
      <c r="C82" s="52" t="s">
        <v>213</v>
      </c>
      <c r="D82" s="51">
        <f>D219+D405+D169+D102</f>
        <v>86640460</v>
      </c>
      <c r="E82" s="51">
        <f>E219+E405+E169+E102</f>
        <v>1066158</v>
      </c>
      <c r="F82" s="51">
        <f>F219+F405+F169+F102</f>
        <v>87706618</v>
      </c>
    </row>
    <row r="83" spans="3:6" x14ac:dyDescent="0.2">
      <c r="C83" s="10" t="s">
        <v>135</v>
      </c>
      <c r="D83" s="11">
        <f>D103+D406</f>
        <v>3151385</v>
      </c>
      <c r="E83" s="11">
        <f>E103+E406</f>
        <v>0</v>
      </c>
      <c r="F83" s="11">
        <f>F103+F406</f>
        <v>3151385</v>
      </c>
    </row>
    <row r="84" spans="3:6" x14ac:dyDescent="0.2">
      <c r="C84" s="10" t="s">
        <v>238</v>
      </c>
      <c r="D84" s="11">
        <f>D407</f>
        <v>15735</v>
      </c>
      <c r="E84" s="11">
        <f t="shared" ref="E84:F84" si="7">E407</f>
        <v>0</v>
      </c>
      <c r="F84" s="11">
        <f t="shared" si="7"/>
        <v>15735</v>
      </c>
    </row>
    <row r="85" spans="3:6" s="4" customFormat="1" ht="15.75" x14ac:dyDescent="0.25">
      <c r="C85" s="4" t="s">
        <v>3</v>
      </c>
      <c r="D85" s="5">
        <f>D86+D95</f>
        <v>527963155</v>
      </c>
      <c r="E85" s="5">
        <f t="shared" ref="E85:F85" si="8">E86+E95</f>
        <v>86501091</v>
      </c>
      <c r="F85" s="5">
        <f t="shared" si="8"/>
        <v>614464246</v>
      </c>
    </row>
    <row r="86" spans="3:6" s="19" customFormat="1" ht="15" x14ac:dyDescent="0.25">
      <c r="C86" s="19" t="s">
        <v>2</v>
      </c>
      <c r="D86" s="42">
        <f>D87+D90+D91+D93+D92+D94</f>
        <v>381531612</v>
      </c>
      <c r="E86" s="42">
        <f t="shared" ref="E86:F86" si="9">E87+E90+E91+E93+E92+E94</f>
        <v>23265079</v>
      </c>
      <c r="F86" s="42">
        <f t="shared" si="9"/>
        <v>404796691</v>
      </c>
    </row>
    <row r="87" spans="3:6" x14ac:dyDescent="0.2">
      <c r="C87" s="10" t="s">
        <v>6</v>
      </c>
      <c r="D87" s="11">
        <f>D106+D159+D181+D199+D248+D287+D331+D365+D399+D410+D142+D222+D259+D234+D210+D355+D172+D321</f>
        <v>76830609</v>
      </c>
      <c r="E87" s="11">
        <f>E106+E159+E181+E199+E248+E287+E331+E365+E399+E410+E142+E222+E259+E234+E210+E355+E172+E321</f>
        <v>4768725</v>
      </c>
      <c r="F87" s="11">
        <f>F106+F159+F181+F199+F248+F287+F331+F365+F399+F410+F142+F222+F259+F234+F210+F355+F172+F321</f>
        <v>81599334</v>
      </c>
    </row>
    <row r="88" spans="3:6" x14ac:dyDescent="0.2">
      <c r="C88" s="57" t="s">
        <v>134</v>
      </c>
      <c r="D88" s="11">
        <f>D107+D182+D366+D411+D160+D260+D211+D200+D322</f>
        <v>35858479</v>
      </c>
      <c r="E88" s="11">
        <f>E107+E182+E366+E411+E160+E260+E211+E200+E322</f>
        <v>955841</v>
      </c>
      <c r="F88" s="11">
        <f>F107+F182+F366+F411+F160+F260+F211+F200+F322</f>
        <v>36814320</v>
      </c>
    </row>
    <row r="89" spans="3:6" x14ac:dyDescent="0.2">
      <c r="C89" s="63" t="s">
        <v>138</v>
      </c>
      <c r="D89" s="11">
        <f>D108+D183+D367+D412+D161+D212+D201+D323</f>
        <v>24125816</v>
      </c>
      <c r="E89" s="11">
        <f>E108+E183+E367+E412+E161+E212+E201+E323</f>
        <v>122628</v>
      </c>
      <c r="F89" s="11">
        <f>F108+F183+F367+F412+F161+F212+F201+F323</f>
        <v>24248444</v>
      </c>
    </row>
    <row r="90" spans="3:6" x14ac:dyDescent="0.2">
      <c r="C90" s="10" t="s">
        <v>107</v>
      </c>
      <c r="D90" s="11">
        <f>D249</f>
        <v>41381842</v>
      </c>
      <c r="E90" s="11">
        <f t="shared" ref="E90:F90" si="10">E249</f>
        <v>0</v>
      </c>
      <c r="F90" s="11">
        <f t="shared" si="10"/>
        <v>41381842</v>
      </c>
    </row>
    <row r="91" spans="3:6" x14ac:dyDescent="0.2">
      <c r="C91" s="10" t="s">
        <v>103</v>
      </c>
      <c r="D91" s="11">
        <f>D173+D191+D311+D213+D356+D413+D291</f>
        <v>136697955</v>
      </c>
      <c r="E91" s="11">
        <f t="shared" ref="E91:F91" si="11">E173+E191+E311+E213+E356+E413+E291</f>
        <v>17823541</v>
      </c>
      <c r="F91" s="11">
        <f t="shared" si="11"/>
        <v>154521496</v>
      </c>
    </row>
    <row r="92" spans="3:6" x14ac:dyDescent="0.2">
      <c r="C92" s="10" t="s">
        <v>106</v>
      </c>
      <c r="D92" s="11">
        <f>D109+D278+D340+D414</f>
        <v>221235</v>
      </c>
      <c r="E92" s="11">
        <f>E109+E278+E340+E414</f>
        <v>0</v>
      </c>
      <c r="F92" s="11">
        <f>F109+F278+F340+F414</f>
        <v>221235</v>
      </c>
    </row>
    <row r="93" spans="3:6" x14ac:dyDescent="0.2">
      <c r="C93" s="52" t="s">
        <v>132</v>
      </c>
      <c r="D93" s="11">
        <f>D269</f>
        <v>124813164</v>
      </c>
      <c r="E93" s="11">
        <f t="shared" ref="E93:F93" si="12">E269</f>
        <v>672813</v>
      </c>
      <c r="F93" s="11">
        <f t="shared" si="12"/>
        <v>125485977</v>
      </c>
    </row>
    <row r="94" spans="3:6" x14ac:dyDescent="0.2">
      <c r="C94" s="10" t="s">
        <v>239</v>
      </c>
      <c r="D94" s="11">
        <f>D415</f>
        <v>1586807</v>
      </c>
      <c r="E94" s="11">
        <f t="shared" ref="E94:F94" si="13">E415</f>
        <v>0</v>
      </c>
      <c r="F94" s="11">
        <f t="shared" si="13"/>
        <v>1586807</v>
      </c>
    </row>
    <row r="95" spans="3:6" s="19" customFormat="1" ht="15" x14ac:dyDescent="0.25">
      <c r="C95" s="19" t="s">
        <v>102</v>
      </c>
      <c r="D95" s="42">
        <f>D162+D223+D382+D391+D416+D202+D110+D347+D357+D238+D292</f>
        <v>146431543</v>
      </c>
      <c r="E95" s="42">
        <f t="shared" ref="E95:F95" si="14">E162+E223+E382+E391+E416+E202+E110+E347+E357+E238+E292</f>
        <v>63236012</v>
      </c>
      <c r="F95" s="42">
        <f t="shared" si="14"/>
        <v>209667555</v>
      </c>
    </row>
    <row r="96" spans="3:6" s="59" customFormat="1" ht="11.25" x14ac:dyDescent="0.2">
      <c r="D96" s="60"/>
      <c r="E96" s="60"/>
      <c r="F96" s="60"/>
    </row>
    <row r="97" spans="1:6" s="4" customFormat="1" ht="15.75" x14ac:dyDescent="0.25">
      <c r="A97" s="4" t="s">
        <v>24</v>
      </c>
      <c r="B97" s="3" t="s">
        <v>25</v>
      </c>
      <c r="C97" s="4" t="s">
        <v>355</v>
      </c>
      <c r="D97" s="5"/>
      <c r="E97" s="5"/>
      <c r="F97" s="5"/>
    </row>
    <row r="98" spans="1:6" s="4" customFormat="1" ht="15.75" x14ac:dyDescent="0.25">
      <c r="B98" s="3"/>
      <c r="C98" s="4" t="s">
        <v>356</v>
      </c>
      <c r="D98" s="5"/>
      <c r="E98" s="5"/>
      <c r="F98" s="5"/>
    </row>
    <row r="99" spans="1:6" s="17" customFormat="1" ht="11.25" x14ac:dyDescent="0.2">
      <c r="B99" s="16"/>
      <c r="D99" s="18"/>
      <c r="E99" s="18"/>
      <c r="F99" s="18"/>
    </row>
    <row r="100" spans="1:6" s="6" customFormat="1" ht="14.25" x14ac:dyDescent="0.2">
      <c r="C100" s="6" t="s">
        <v>71</v>
      </c>
      <c r="D100" s="8">
        <f>SUM(D101:D103)</f>
        <v>29329416</v>
      </c>
      <c r="E100" s="8">
        <f t="shared" ref="E100:F100" si="15">SUM(E101:E103)</f>
        <v>215116</v>
      </c>
      <c r="F100" s="8">
        <f t="shared" si="15"/>
        <v>29544532</v>
      </c>
    </row>
    <row r="101" spans="1:6" x14ac:dyDescent="0.2">
      <c r="C101" s="10" t="s">
        <v>137</v>
      </c>
      <c r="D101" s="11">
        <f>D114+D127</f>
        <v>28466475</v>
      </c>
      <c r="E101" s="11">
        <f>E114+E127</f>
        <v>215116</v>
      </c>
      <c r="F101" s="11">
        <f>F114+F127</f>
        <v>28681591</v>
      </c>
    </row>
    <row r="102" spans="1:6" x14ac:dyDescent="0.2">
      <c r="C102" s="52" t="s">
        <v>213</v>
      </c>
      <c r="D102" s="51">
        <f>D115</f>
        <v>722000</v>
      </c>
      <c r="E102" s="51">
        <f t="shared" ref="E102:F102" si="16">E115</f>
        <v>0</v>
      </c>
      <c r="F102" s="51">
        <f t="shared" si="16"/>
        <v>722000</v>
      </c>
    </row>
    <row r="103" spans="1:6" x14ac:dyDescent="0.2">
      <c r="C103" s="10" t="s">
        <v>135</v>
      </c>
      <c r="D103" s="51">
        <f>D116</f>
        <v>140941</v>
      </c>
      <c r="E103" s="51">
        <f t="shared" ref="E103:F103" si="17">E116</f>
        <v>0</v>
      </c>
      <c r="F103" s="51">
        <f t="shared" si="17"/>
        <v>140941</v>
      </c>
    </row>
    <row r="104" spans="1:6" s="6" customFormat="1" ht="14.25" x14ac:dyDescent="0.2">
      <c r="C104" s="6" t="s">
        <v>3</v>
      </c>
      <c r="D104" s="8">
        <f>D105+D110</f>
        <v>29329416</v>
      </c>
      <c r="E104" s="8">
        <f t="shared" ref="E104:F104" si="18">E105+E110</f>
        <v>215116</v>
      </c>
      <c r="F104" s="8">
        <f t="shared" si="18"/>
        <v>29544532</v>
      </c>
    </row>
    <row r="105" spans="1:6" s="19" customFormat="1" ht="15" x14ac:dyDescent="0.25">
      <c r="C105" s="19" t="s">
        <v>2</v>
      </c>
      <c r="D105" s="42">
        <f>D106+D109</f>
        <v>29027513</v>
      </c>
      <c r="E105" s="42">
        <f t="shared" ref="E105:F105" si="19">E106+E109</f>
        <v>206116</v>
      </c>
      <c r="F105" s="42">
        <f t="shared" si="19"/>
        <v>29233629</v>
      </c>
    </row>
    <row r="106" spans="1:6" x14ac:dyDescent="0.2">
      <c r="C106" s="10" t="s">
        <v>6</v>
      </c>
      <c r="D106" s="11">
        <f t="shared" ref="D106:F110" si="20">D119+D130</f>
        <v>29021828</v>
      </c>
      <c r="E106" s="11">
        <f t="shared" si="20"/>
        <v>206116</v>
      </c>
      <c r="F106" s="11">
        <f t="shared" si="20"/>
        <v>29227944</v>
      </c>
    </row>
    <row r="107" spans="1:6" x14ac:dyDescent="0.2">
      <c r="C107" s="57" t="s">
        <v>134</v>
      </c>
      <c r="D107" s="11">
        <f t="shared" si="20"/>
        <v>21572377</v>
      </c>
      <c r="E107" s="11">
        <f t="shared" si="20"/>
        <v>165976</v>
      </c>
      <c r="F107" s="11">
        <f t="shared" si="20"/>
        <v>21738353</v>
      </c>
    </row>
    <row r="108" spans="1:6" x14ac:dyDescent="0.2">
      <c r="C108" s="63" t="s">
        <v>138</v>
      </c>
      <c r="D108" s="11">
        <f t="shared" si="20"/>
        <v>16703329</v>
      </c>
      <c r="E108" s="11">
        <f t="shared" si="20"/>
        <v>130828</v>
      </c>
      <c r="F108" s="11">
        <f t="shared" si="20"/>
        <v>16834157</v>
      </c>
    </row>
    <row r="109" spans="1:6" x14ac:dyDescent="0.2">
      <c r="B109" s="64"/>
      <c r="C109" s="10" t="s">
        <v>106</v>
      </c>
      <c r="D109" s="11">
        <f t="shared" si="20"/>
        <v>5685</v>
      </c>
      <c r="E109" s="11">
        <f t="shared" si="20"/>
        <v>0</v>
      </c>
      <c r="F109" s="11">
        <f t="shared" si="20"/>
        <v>5685</v>
      </c>
    </row>
    <row r="110" spans="1:6" s="19" customFormat="1" ht="15" x14ac:dyDescent="0.25">
      <c r="C110" s="19" t="s">
        <v>102</v>
      </c>
      <c r="D110" s="42">
        <f t="shared" si="20"/>
        <v>301903</v>
      </c>
      <c r="E110" s="42">
        <f t="shared" si="20"/>
        <v>9000</v>
      </c>
      <c r="F110" s="42">
        <f t="shared" si="20"/>
        <v>310903</v>
      </c>
    </row>
    <row r="111" spans="1:6" s="17" customFormat="1" x14ac:dyDescent="0.2">
      <c r="B111" s="52" t="s">
        <v>373</v>
      </c>
      <c r="D111" s="18"/>
      <c r="E111" s="18"/>
      <c r="F111" s="18"/>
    </row>
    <row r="112" spans="1:6" s="188" customFormat="1" ht="13.5" x14ac:dyDescent="0.25">
      <c r="A112" s="174" t="s">
        <v>24</v>
      </c>
      <c r="B112" s="187" t="s">
        <v>25</v>
      </c>
      <c r="C112" s="188" t="s">
        <v>355</v>
      </c>
      <c r="D112" s="189"/>
      <c r="E112" s="189"/>
      <c r="F112" s="189"/>
    </row>
    <row r="113" spans="1:6" s="188" customFormat="1" ht="13.5" x14ac:dyDescent="0.25">
      <c r="C113" s="188" t="s">
        <v>71</v>
      </c>
      <c r="D113" s="189">
        <f>SUM(D114:D116)</f>
        <v>22182568</v>
      </c>
      <c r="E113" s="189">
        <f t="shared" ref="E113:F113" si="21">SUM(E114:E116)</f>
        <v>155116</v>
      </c>
      <c r="F113" s="189">
        <f t="shared" si="21"/>
        <v>22337684</v>
      </c>
    </row>
    <row r="114" spans="1:6" s="174" customFormat="1" x14ac:dyDescent="0.2">
      <c r="C114" s="174" t="s">
        <v>137</v>
      </c>
      <c r="D114" s="175">
        <v>21319627</v>
      </c>
      <c r="E114" s="175">
        <v>155116</v>
      </c>
      <c r="F114" s="175">
        <f>D114+E114</f>
        <v>21474743</v>
      </c>
    </row>
    <row r="115" spans="1:6" s="174" customFormat="1" x14ac:dyDescent="0.2">
      <c r="C115" s="174" t="s">
        <v>213</v>
      </c>
      <c r="D115" s="175">
        <v>722000</v>
      </c>
      <c r="E115" s="175">
        <v>0</v>
      </c>
      <c r="F115" s="175">
        <f t="shared" ref="F115:F116" si="22">D115+E115</f>
        <v>722000</v>
      </c>
    </row>
    <row r="116" spans="1:6" s="174" customFormat="1" x14ac:dyDescent="0.2">
      <c r="C116" s="174" t="s">
        <v>135</v>
      </c>
      <c r="D116" s="175">
        <v>140941</v>
      </c>
      <c r="E116" s="175">
        <v>0</v>
      </c>
      <c r="F116" s="175">
        <f t="shared" si="22"/>
        <v>140941</v>
      </c>
    </row>
    <row r="117" spans="1:6" s="188" customFormat="1" ht="13.5" x14ac:dyDescent="0.25">
      <c r="C117" s="188" t="s">
        <v>3</v>
      </c>
      <c r="D117" s="189">
        <f>D118+D123</f>
        <v>22182568</v>
      </c>
      <c r="E117" s="189">
        <f t="shared" ref="E117:F117" si="23">E118+E123</f>
        <v>155116</v>
      </c>
      <c r="F117" s="189">
        <f t="shared" si="23"/>
        <v>22337684</v>
      </c>
    </row>
    <row r="118" spans="1:6" s="174" customFormat="1" x14ac:dyDescent="0.2">
      <c r="C118" s="174" t="s">
        <v>2</v>
      </c>
      <c r="D118" s="175">
        <f>D119+D122</f>
        <v>22039368</v>
      </c>
      <c r="E118" s="175">
        <f t="shared" ref="E118:F118" si="24">E119+E122</f>
        <v>146116</v>
      </c>
      <c r="F118" s="175">
        <f t="shared" si="24"/>
        <v>22185484</v>
      </c>
    </row>
    <row r="119" spans="1:6" s="174" customFormat="1" x14ac:dyDescent="0.2">
      <c r="C119" s="174" t="s">
        <v>6</v>
      </c>
      <c r="D119" s="175">
        <v>22036768</v>
      </c>
      <c r="E119" s="176">
        <v>146116</v>
      </c>
      <c r="F119" s="175">
        <f t="shared" ref="F119:F123" si="25">D119+E119</f>
        <v>22182884</v>
      </c>
    </row>
    <row r="120" spans="1:6" s="174" customFormat="1" x14ac:dyDescent="0.2">
      <c r="C120" s="177" t="s">
        <v>134</v>
      </c>
      <c r="D120" s="175">
        <v>15894130</v>
      </c>
      <c r="E120" s="175">
        <v>107148</v>
      </c>
      <c r="F120" s="175">
        <f t="shared" si="25"/>
        <v>16001278</v>
      </c>
    </row>
    <row r="121" spans="1:6" s="174" customFormat="1" x14ac:dyDescent="0.2">
      <c r="C121" s="178" t="s">
        <v>138</v>
      </c>
      <c r="D121" s="175">
        <v>12276604</v>
      </c>
      <c r="E121" s="175">
        <v>84928</v>
      </c>
      <c r="F121" s="175">
        <f t="shared" si="25"/>
        <v>12361532</v>
      </c>
    </row>
    <row r="122" spans="1:6" s="174" customFormat="1" ht="13.5" x14ac:dyDescent="0.25">
      <c r="B122" s="179"/>
      <c r="C122" s="174" t="s">
        <v>106</v>
      </c>
      <c r="D122" s="175">
        <v>2600</v>
      </c>
      <c r="E122" s="175">
        <v>0</v>
      </c>
      <c r="F122" s="175">
        <f t="shared" si="25"/>
        <v>2600</v>
      </c>
    </row>
    <row r="123" spans="1:6" s="174" customFormat="1" x14ac:dyDescent="0.2">
      <c r="C123" s="174" t="s">
        <v>102</v>
      </c>
      <c r="D123" s="175">
        <v>143200</v>
      </c>
      <c r="E123" s="175">
        <v>9000</v>
      </c>
      <c r="F123" s="175">
        <f t="shared" si="25"/>
        <v>152200</v>
      </c>
    </row>
    <row r="124" spans="1:6" s="117" customFormat="1" ht="11.25" x14ac:dyDescent="0.2">
      <c r="D124" s="180"/>
      <c r="E124" s="180"/>
      <c r="F124" s="180"/>
    </row>
    <row r="125" spans="1:6" s="188" customFormat="1" ht="13.5" x14ac:dyDescent="0.25">
      <c r="A125" s="174" t="s">
        <v>24</v>
      </c>
      <c r="B125" s="187" t="s">
        <v>25</v>
      </c>
      <c r="C125" s="188" t="s">
        <v>372</v>
      </c>
      <c r="D125" s="189"/>
      <c r="E125" s="189"/>
      <c r="F125" s="189"/>
    </row>
    <row r="126" spans="1:6" s="188" customFormat="1" ht="13.5" x14ac:dyDescent="0.25">
      <c r="C126" s="188" t="s">
        <v>71</v>
      </c>
      <c r="D126" s="189">
        <f>SUM(D127:D127)</f>
        <v>7146848</v>
      </c>
      <c r="E126" s="189">
        <f>SUM(E127:E127)</f>
        <v>60000</v>
      </c>
      <c r="F126" s="189">
        <f>SUM(F127:F127)</f>
        <v>7206848</v>
      </c>
    </row>
    <row r="127" spans="1:6" s="174" customFormat="1" x14ac:dyDescent="0.2">
      <c r="C127" s="174" t="s">
        <v>137</v>
      </c>
      <c r="D127" s="175">
        <v>7146848</v>
      </c>
      <c r="E127" s="175">
        <v>60000</v>
      </c>
      <c r="F127" s="175">
        <f>D127+E127</f>
        <v>7206848</v>
      </c>
    </row>
    <row r="128" spans="1:6" s="188" customFormat="1" ht="13.5" x14ac:dyDescent="0.25">
      <c r="C128" s="188" t="s">
        <v>3</v>
      </c>
      <c r="D128" s="189">
        <f>D129+D134</f>
        <v>7146848</v>
      </c>
      <c r="E128" s="189">
        <f t="shared" ref="E128:F128" si="26">E129+E134</f>
        <v>60000</v>
      </c>
      <c r="F128" s="189">
        <f t="shared" si="26"/>
        <v>7206848</v>
      </c>
    </row>
    <row r="129" spans="1:6" s="174" customFormat="1" x14ac:dyDescent="0.2">
      <c r="C129" s="174" t="s">
        <v>2</v>
      </c>
      <c r="D129" s="175">
        <f>D130+D133</f>
        <v>6988145</v>
      </c>
      <c r="E129" s="175">
        <f t="shared" ref="E129:F129" si="27">E130+E133</f>
        <v>60000</v>
      </c>
      <c r="F129" s="175">
        <f t="shared" si="27"/>
        <v>7048145</v>
      </c>
    </row>
    <row r="130" spans="1:6" s="174" customFormat="1" x14ac:dyDescent="0.2">
      <c r="C130" s="174" t="s">
        <v>6</v>
      </c>
      <c r="D130" s="175">
        <v>6985060</v>
      </c>
      <c r="E130" s="176">
        <v>60000</v>
      </c>
      <c r="F130" s="175">
        <f t="shared" ref="F130:F134" si="28">D130+E130</f>
        <v>7045060</v>
      </c>
    </row>
    <row r="131" spans="1:6" s="174" customFormat="1" x14ac:dyDescent="0.2">
      <c r="C131" s="177" t="s">
        <v>134</v>
      </c>
      <c r="D131" s="175">
        <v>5678247</v>
      </c>
      <c r="E131" s="175">
        <v>58828</v>
      </c>
      <c r="F131" s="175">
        <f t="shared" si="28"/>
        <v>5737075</v>
      </c>
    </row>
    <row r="132" spans="1:6" s="174" customFormat="1" x14ac:dyDescent="0.2">
      <c r="C132" s="178" t="s">
        <v>138</v>
      </c>
      <c r="D132" s="175">
        <v>4426725</v>
      </c>
      <c r="E132" s="175">
        <v>45900</v>
      </c>
      <c r="F132" s="175">
        <f t="shared" si="28"/>
        <v>4472625</v>
      </c>
    </row>
    <row r="133" spans="1:6" s="174" customFormat="1" ht="13.5" x14ac:dyDescent="0.25">
      <c r="B133" s="179"/>
      <c r="C133" s="174" t="s">
        <v>106</v>
      </c>
      <c r="D133" s="175">
        <v>3085</v>
      </c>
      <c r="E133" s="175">
        <v>0</v>
      </c>
      <c r="F133" s="175">
        <f t="shared" si="28"/>
        <v>3085</v>
      </c>
    </row>
    <row r="134" spans="1:6" s="174" customFormat="1" x14ac:dyDescent="0.2">
      <c r="C134" s="174" t="s">
        <v>102</v>
      </c>
      <c r="D134" s="175">
        <v>158703</v>
      </c>
      <c r="E134" s="175">
        <v>0</v>
      </c>
      <c r="F134" s="175">
        <f t="shared" si="28"/>
        <v>158703</v>
      </c>
    </row>
    <row r="135" spans="1:6" s="17" customFormat="1" ht="11.25" x14ac:dyDescent="0.2">
      <c r="D135" s="18"/>
      <c r="E135" s="18"/>
      <c r="F135" s="18"/>
    </row>
    <row r="136" spans="1:6" s="52" customFormat="1" ht="15.75" x14ac:dyDescent="0.25">
      <c r="A136" s="4" t="s">
        <v>160</v>
      </c>
      <c r="B136" s="3" t="s">
        <v>124</v>
      </c>
      <c r="C136" s="4" t="s">
        <v>161</v>
      </c>
      <c r="D136" s="51"/>
      <c r="E136" s="51"/>
      <c r="F136" s="51"/>
    </row>
    <row r="137" spans="1:6" s="17" customFormat="1" ht="11.25" x14ac:dyDescent="0.2">
      <c r="B137" s="16"/>
      <c r="D137" s="18"/>
      <c r="E137" s="18"/>
      <c r="F137" s="18"/>
    </row>
    <row r="138" spans="1:6" s="65" customFormat="1" ht="14.25" x14ac:dyDescent="0.2">
      <c r="B138" s="66"/>
      <c r="C138" s="65" t="s">
        <v>71</v>
      </c>
      <c r="D138" s="43">
        <f>D139</f>
        <v>434279</v>
      </c>
      <c r="E138" s="43">
        <f t="shared" ref="E138:F138" si="29">E139</f>
        <v>0</v>
      </c>
      <c r="F138" s="43">
        <f t="shared" si="29"/>
        <v>434279</v>
      </c>
    </row>
    <row r="139" spans="1:6" x14ac:dyDescent="0.2">
      <c r="B139" s="64"/>
      <c r="C139" s="10" t="s">
        <v>137</v>
      </c>
      <c r="D139" s="11">
        <v>434279</v>
      </c>
      <c r="E139" s="11">
        <v>0</v>
      </c>
      <c r="F139" s="11">
        <f t="shared" ref="F139" si="30">D139+E139</f>
        <v>434279</v>
      </c>
    </row>
    <row r="140" spans="1:6" s="65" customFormat="1" ht="14.25" x14ac:dyDescent="0.2">
      <c r="B140" s="66"/>
      <c r="C140" s="65" t="s">
        <v>3</v>
      </c>
      <c r="D140" s="43">
        <f t="shared" ref="D140:F141" si="31">D141</f>
        <v>434279</v>
      </c>
      <c r="E140" s="43">
        <f t="shared" si="31"/>
        <v>0</v>
      </c>
      <c r="F140" s="43">
        <f t="shared" si="31"/>
        <v>434279</v>
      </c>
    </row>
    <row r="141" spans="1:6" s="12" customFormat="1" ht="15" x14ac:dyDescent="0.25">
      <c r="B141" s="32"/>
      <c r="C141" s="12" t="s">
        <v>2</v>
      </c>
      <c r="D141" s="14">
        <f t="shared" si="31"/>
        <v>434279</v>
      </c>
      <c r="E141" s="14">
        <f t="shared" si="31"/>
        <v>0</v>
      </c>
      <c r="F141" s="14">
        <f t="shared" si="31"/>
        <v>434279</v>
      </c>
    </row>
    <row r="142" spans="1:6" x14ac:dyDescent="0.2">
      <c r="B142" s="64"/>
      <c r="C142" s="10" t="s">
        <v>6</v>
      </c>
      <c r="D142" s="11">
        <f>SUM(D143:D147)</f>
        <v>434279</v>
      </c>
      <c r="E142" s="11">
        <f t="shared" ref="E142:F142" si="32">SUM(E143:E147)</f>
        <v>0</v>
      </c>
      <c r="F142" s="11">
        <f t="shared" si="32"/>
        <v>434279</v>
      </c>
    </row>
    <row r="143" spans="1:6" x14ac:dyDescent="0.2">
      <c r="B143" s="64"/>
      <c r="C143" s="67" t="s">
        <v>231</v>
      </c>
      <c r="D143" s="54">
        <v>20000</v>
      </c>
      <c r="E143" s="54">
        <v>0</v>
      </c>
      <c r="F143" s="54">
        <f t="shared" ref="F143:F147" si="33">D143+E143</f>
        <v>20000</v>
      </c>
    </row>
    <row r="144" spans="1:6" x14ac:dyDescent="0.2">
      <c r="B144" s="64"/>
      <c r="C144" s="67" t="s">
        <v>195</v>
      </c>
      <c r="D144" s="54">
        <v>3135</v>
      </c>
      <c r="E144" s="54">
        <v>0</v>
      </c>
      <c r="F144" s="54">
        <f t="shared" si="33"/>
        <v>3135</v>
      </c>
    </row>
    <row r="145" spans="1:6" x14ac:dyDescent="0.2">
      <c r="B145" s="64"/>
      <c r="C145" s="67" t="s">
        <v>240</v>
      </c>
      <c r="D145" s="54">
        <v>71144</v>
      </c>
      <c r="E145" s="54">
        <v>0</v>
      </c>
      <c r="F145" s="54">
        <f t="shared" si="33"/>
        <v>71144</v>
      </c>
    </row>
    <row r="146" spans="1:6" x14ac:dyDescent="0.2">
      <c r="B146" s="64"/>
      <c r="C146" s="162" t="s">
        <v>262</v>
      </c>
      <c r="D146" s="54">
        <v>40000</v>
      </c>
      <c r="E146" s="54">
        <v>0</v>
      </c>
      <c r="F146" s="54">
        <f t="shared" si="33"/>
        <v>40000</v>
      </c>
    </row>
    <row r="147" spans="1:6" x14ac:dyDescent="0.2">
      <c r="B147" s="64"/>
      <c r="C147" s="67" t="s">
        <v>357</v>
      </c>
      <c r="D147" s="54">
        <v>300000</v>
      </c>
      <c r="E147" s="54">
        <v>0</v>
      </c>
      <c r="F147" s="54">
        <f t="shared" si="33"/>
        <v>300000</v>
      </c>
    </row>
    <row r="148" spans="1:6" s="17" customFormat="1" ht="11.25" x14ac:dyDescent="0.2">
      <c r="D148" s="18"/>
      <c r="E148" s="18"/>
      <c r="F148" s="18"/>
    </row>
    <row r="149" spans="1:6" s="17" customFormat="1" ht="11.25" x14ac:dyDescent="0.2">
      <c r="D149" s="18"/>
      <c r="E149" s="18"/>
      <c r="F149" s="18"/>
    </row>
    <row r="150" spans="1:6" s="17" customFormat="1" ht="11.25" x14ac:dyDescent="0.2">
      <c r="D150" s="18"/>
      <c r="E150" s="18"/>
      <c r="F150" s="18"/>
    </row>
    <row r="151" spans="1:6" s="17" customFormat="1" ht="11.25" x14ac:dyDescent="0.2">
      <c r="D151" s="18"/>
      <c r="E151" s="18"/>
      <c r="F151" s="18"/>
    </row>
    <row r="152" spans="1:6" s="17" customFormat="1" ht="11.25" x14ac:dyDescent="0.2">
      <c r="D152" s="18"/>
      <c r="E152" s="18"/>
      <c r="F152" s="18"/>
    </row>
    <row r="153" spans="1:6" s="52" customFormat="1" ht="15.75" x14ac:dyDescent="0.25">
      <c r="A153" s="4" t="s">
        <v>163</v>
      </c>
      <c r="B153" s="3"/>
      <c r="C153" s="4" t="s">
        <v>270</v>
      </c>
      <c r="D153" s="5"/>
      <c r="E153" s="5"/>
      <c r="F153" s="5"/>
    </row>
    <row r="154" spans="1:6" s="17" customFormat="1" ht="11.25" x14ac:dyDescent="0.2">
      <c r="A154" s="59"/>
      <c r="B154" s="16"/>
      <c r="D154" s="18"/>
      <c r="E154" s="18"/>
      <c r="F154" s="18"/>
    </row>
    <row r="155" spans="1:6" s="52" customFormat="1" ht="14.25" x14ac:dyDescent="0.2">
      <c r="A155" s="6"/>
      <c r="B155" s="6"/>
      <c r="C155" s="6" t="s">
        <v>71</v>
      </c>
      <c r="D155" s="8">
        <f>SUM(D156:D156)</f>
        <v>5317854</v>
      </c>
      <c r="E155" s="8">
        <f t="shared" ref="E155:F155" si="34">SUM(E156:E156)</f>
        <v>0</v>
      </c>
      <c r="F155" s="8">
        <f t="shared" si="34"/>
        <v>5317854</v>
      </c>
    </row>
    <row r="156" spans="1:6" s="52" customFormat="1" x14ac:dyDescent="0.2">
      <c r="A156" s="10"/>
      <c r="B156" s="10"/>
      <c r="C156" s="68" t="s">
        <v>137</v>
      </c>
      <c r="D156" s="11">
        <v>5317854</v>
      </c>
      <c r="E156" s="11">
        <v>0</v>
      </c>
      <c r="F156" s="11">
        <f t="shared" ref="F156" si="35">D156+E156</f>
        <v>5317854</v>
      </c>
    </row>
    <row r="157" spans="1:6" s="52" customFormat="1" ht="14.25" x14ac:dyDescent="0.2">
      <c r="A157" s="6"/>
      <c r="B157" s="6"/>
      <c r="C157" s="6" t="s">
        <v>3</v>
      </c>
      <c r="D157" s="8">
        <f>D158+D162</f>
        <v>5317854</v>
      </c>
      <c r="E157" s="8">
        <f t="shared" ref="E157:F157" si="36">E158+E162</f>
        <v>0</v>
      </c>
      <c r="F157" s="8">
        <f t="shared" si="36"/>
        <v>5317854</v>
      </c>
    </row>
    <row r="158" spans="1:6" s="52" customFormat="1" ht="15" x14ac:dyDescent="0.25">
      <c r="A158" s="19"/>
      <c r="B158" s="19"/>
      <c r="C158" s="19" t="s">
        <v>2</v>
      </c>
      <c r="D158" s="42">
        <f>D159</f>
        <v>2111734</v>
      </c>
      <c r="E158" s="42">
        <f t="shared" ref="E158:F158" si="37">E159</f>
        <v>0</v>
      </c>
      <c r="F158" s="42">
        <f t="shared" si="37"/>
        <v>2111734</v>
      </c>
    </row>
    <row r="159" spans="1:6" s="52" customFormat="1" x14ac:dyDescent="0.2">
      <c r="A159" s="10"/>
      <c r="B159" s="10"/>
      <c r="C159" s="10" t="s">
        <v>6</v>
      </c>
      <c r="D159" s="11">
        <v>2111734</v>
      </c>
      <c r="E159" s="11">
        <v>0</v>
      </c>
      <c r="F159" s="11">
        <f t="shared" ref="F159:F162" si="38">D159+E159</f>
        <v>2111734</v>
      </c>
    </row>
    <row r="160" spans="1:6" s="52" customFormat="1" x14ac:dyDescent="0.2">
      <c r="A160" s="10"/>
      <c r="B160" s="10"/>
      <c r="C160" s="57" t="s">
        <v>134</v>
      </c>
      <c r="D160" s="11">
        <v>14126</v>
      </c>
      <c r="E160" s="11">
        <v>0</v>
      </c>
      <c r="F160" s="11">
        <f t="shared" si="38"/>
        <v>14126</v>
      </c>
    </row>
    <row r="161" spans="1:6" s="52" customFormat="1" x14ac:dyDescent="0.2">
      <c r="A161" s="10"/>
      <c r="B161" s="10"/>
      <c r="C161" s="63" t="s">
        <v>138</v>
      </c>
      <c r="D161" s="11">
        <v>11383</v>
      </c>
      <c r="E161" s="11">
        <v>0</v>
      </c>
      <c r="F161" s="11">
        <f t="shared" si="38"/>
        <v>11383</v>
      </c>
    </row>
    <row r="162" spans="1:6" s="52" customFormat="1" ht="15" x14ac:dyDescent="0.25">
      <c r="A162" s="19"/>
      <c r="B162" s="19"/>
      <c r="C162" s="19" t="s">
        <v>102</v>
      </c>
      <c r="D162" s="42">
        <v>3206120</v>
      </c>
      <c r="E162" s="42">
        <v>0</v>
      </c>
      <c r="F162" s="42">
        <f t="shared" si="38"/>
        <v>3206120</v>
      </c>
    </row>
    <row r="163" spans="1:6" s="17" customFormat="1" ht="11.25" x14ac:dyDescent="0.2">
      <c r="A163" s="59"/>
      <c r="D163" s="18"/>
      <c r="E163" s="18"/>
      <c r="F163" s="18"/>
    </row>
    <row r="164" spans="1:6" ht="15.75" x14ac:dyDescent="0.25">
      <c r="A164" s="4" t="s">
        <v>73</v>
      </c>
      <c r="B164" s="3" t="s">
        <v>123</v>
      </c>
      <c r="C164" s="4" t="s">
        <v>271</v>
      </c>
      <c r="D164" s="5"/>
      <c r="E164" s="5"/>
      <c r="F164" s="5"/>
    </row>
    <row r="165" spans="1:6" s="17" customFormat="1" ht="11.25" x14ac:dyDescent="0.2">
      <c r="A165" s="59"/>
      <c r="B165" s="16"/>
      <c r="D165" s="18"/>
      <c r="E165" s="18"/>
      <c r="F165" s="18"/>
    </row>
    <row r="166" spans="1:6" ht="14.25" x14ac:dyDescent="0.2">
      <c r="A166" s="6"/>
      <c r="B166" s="69"/>
      <c r="C166" s="6" t="s">
        <v>71</v>
      </c>
      <c r="D166" s="8">
        <f>D167+D169</f>
        <v>133282809</v>
      </c>
      <c r="E166" s="8">
        <f t="shared" ref="E166:F166" si="39">E167+E169</f>
        <v>17500000</v>
      </c>
      <c r="F166" s="8">
        <f t="shared" si="39"/>
        <v>150782809</v>
      </c>
    </row>
    <row r="167" spans="1:6" x14ac:dyDescent="0.2">
      <c r="B167" s="64"/>
      <c r="C167" s="10" t="s">
        <v>137</v>
      </c>
      <c r="D167" s="11">
        <v>119330689</v>
      </c>
      <c r="E167" s="125">
        <v>17500000</v>
      </c>
      <c r="F167" s="11">
        <f t="shared" ref="F167:F169" si="40">D167+E167</f>
        <v>136830689</v>
      </c>
    </row>
    <row r="168" spans="1:6" s="55" customFormat="1" ht="12" x14ac:dyDescent="0.2">
      <c r="A168" s="70"/>
      <c r="B168" s="71"/>
      <c r="C168" s="72" t="s">
        <v>342</v>
      </c>
      <c r="D168" s="54">
        <v>73092</v>
      </c>
      <c r="E168" s="127">
        <v>0</v>
      </c>
      <c r="F168" s="54">
        <f t="shared" si="40"/>
        <v>73092</v>
      </c>
    </row>
    <row r="169" spans="1:6" s="52" customFormat="1" x14ac:dyDescent="0.2">
      <c r="A169" s="10"/>
      <c r="B169" s="73"/>
      <c r="C169" s="52" t="s">
        <v>213</v>
      </c>
      <c r="D169" s="51">
        <v>13952120</v>
      </c>
      <c r="E169" s="126">
        <v>0</v>
      </c>
      <c r="F169" s="11">
        <f t="shared" si="40"/>
        <v>13952120</v>
      </c>
    </row>
    <row r="170" spans="1:6" ht="14.25" x14ac:dyDescent="0.2">
      <c r="A170" s="6"/>
      <c r="B170" s="69"/>
      <c r="C170" s="6" t="s">
        <v>3</v>
      </c>
      <c r="D170" s="8">
        <f t="shared" ref="D170:F170" si="41">D171</f>
        <v>133282809</v>
      </c>
      <c r="E170" s="173">
        <f t="shared" si="41"/>
        <v>17500000</v>
      </c>
      <c r="F170" s="8">
        <f t="shared" si="41"/>
        <v>150782809</v>
      </c>
    </row>
    <row r="171" spans="1:6" s="19" customFormat="1" ht="15" x14ac:dyDescent="0.25">
      <c r="B171" s="69"/>
      <c r="C171" s="19" t="s">
        <v>2</v>
      </c>
      <c r="D171" s="42">
        <f>D173+D172</f>
        <v>133282809</v>
      </c>
      <c r="E171" s="141">
        <f t="shared" ref="E171:F171" si="42">E173+E172</f>
        <v>17500000</v>
      </c>
      <c r="F171" s="42">
        <f t="shared" si="42"/>
        <v>150782809</v>
      </c>
    </row>
    <row r="172" spans="1:6" s="52" customFormat="1" x14ac:dyDescent="0.2">
      <c r="A172" s="10"/>
      <c r="B172" s="10"/>
      <c r="C172" s="124" t="s">
        <v>1</v>
      </c>
      <c r="D172" s="11">
        <v>180000</v>
      </c>
      <c r="E172" s="125">
        <v>0</v>
      </c>
      <c r="F172" s="11">
        <f t="shared" ref="F172:F173" si="43">D172+E172</f>
        <v>180000</v>
      </c>
    </row>
    <row r="173" spans="1:6" x14ac:dyDescent="0.2">
      <c r="B173" s="64"/>
      <c r="C173" s="10" t="s">
        <v>343</v>
      </c>
      <c r="D173" s="11">
        <v>133102809</v>
      </c>
      <c r="E173" s="125">
        <v>17500000</v>
      </c>
      <c r="F173" s="11">
        <f t="shared" si="43"/>
        <v>150602809</v>
      </c>
    </row>
    <row r="174" spans="1:6" s="17" customFormat="1" ht="11.25" x14ac:dyDescent="0.2">
      <c r="A174" s="59"/>
      <c r="D174" s="18"/>
      <c r="E174" s="142"/>
      <c r="F174" s="18"/>
    </row>
    <row r="175" spans="1:6" ht="15.75" x14ac:dyDescent="0.25">
      <c r="A175" s="4" t="s">
        <v>95</v>
      </c>
      <c r="B175" s="3" t="s">
        <v>128</v>
      </c>
      <c r="C175" s="4" t="s">
        <v>92</v>
      </c>
      <c r="D175" s="5"/>
      <c r="E175" s="145"/>
      <c r="F175" s="5"/>
    </row>
    <row r="176" spans="1:6" s="17" customFormat="1" ht="11.25" x14ac:dyDescent="0.2">
      <c r="A176" s="59"/>
      <c r="B176" s="16"/>
      <c r="D176" s="18"/>
      <c r="E176" s="142"/>
      <c r="F176" s="18"/>
    </row>
    <row r="177" spans="1:6" ht="14.25" x14ac:dyDescent="0.2">
      <c r="A177" s="6"/>
      <c r="B177" s="6"/>
      <c r="C177" s="6" t="s">
        <v>71</v>
      </c>
      <c r="D177" s="8">
        <f>SUM(D178:D178)</f>
        <v>4623446</v>
      </c>
      <c r="E177" s="173">
        <f t="shared" ref="E177:F177" si="44">SUM(E178:E178)</f>
        <v>0</v>
      </c>
      <c r="F177" s="8">
        <f t="shared" si="44"/>
        <v>4623446</v>
      </c>
    </row>
    <row r="178" spans="1:6" x14ac:dyDescent="0.2">
      <c r="C178" s="10" t="s">
        <v>137</v>
      </c>
      <c r="D178" s="11">
        <v>4623446</v>
      </c>
      <c r="E178" s="125">
        <v>0</v>
      </c>
      <c r="F178" s="11">
        <f t="shared" ref="F178" si="45">D178+E178</f>
        <v>4623446</v>
      </c>
    </row>
    <row r="179" spans="1:6" ht="14.25" x14ac:dyDescent="0.2">
      <c r="A179" s="6"/>
      <c r="B179" s="6"/>
      <c r="C179" s="6" t="s">
        <v>3</v>
      </c>
      <c r="D179" s="8">
        <f>D180</f>
        <v>4623446</v>
      </c>
      <c r="E179" s="173">
        <f t="shared" ref="E179:F180" si="46">E180</f>
        <v>0</v>
      </c>
      <c r="F179" s="8">
        <f t="shared" si="46"/>
        <v>4623446</v>
      </c>
    </row>
    <row r="180" spans="1:6" s="19" customFormat="1" ht="15" x14ac:dyDescent="0.25">
      <c r="C180" s="19" t="s">
        <v>2</v>
      </c>
      <c r="D180" s="42">
        <f>D181</f>
        <v>4623446</v>
      </c>
      <c r="E180" s="141">
        <f t="shared" si="46"/>
        <v>0</v>
      </c>
      <c r="F180" s="42">
        <f t="shared" si="46"/>
        <v>4623446</v>
      </c>
    </row>
    <row r="181" spans="1:6" x14ac:dyDescent="0.2">
      <c r="C181" s="10" t="s">
        <v>6</v>
      </c>
      <c r="D181" s="11">
        <v>4623446</v>
      </c>
      <c r="E181" s="125">
        <v>0</v>
      </c>
      <c r="F181" s="11">
        <f t="shared" ref="F181:F183" si="47">D181+E181</f>
        <v>4623446</v>
      </c>
    </row>
    <row r="182" spans="1:6" x14ac:dyDescent="0.2">
      <c r="C182" s="57" t="s">
        <v>134</v>
      </c>
      <c r="D182" s="11">
        <v>3783360</v>
      </c>
      <c r="E182" s="125">
        <v>0</v>
      </c>
      <c r="F182" s="11">
        <f t="shared" si="47"/>
        <v>3783360</v>
      </c>
    </row>
    <row r="183" spans="1:6" x14ac:dyDescent="0.2">
      <c r="C183" s="63" t="s">
        <v>138</v>
      </c>
      <c r="D183" s="11">
        <v>2915136</v>
      </c>
      <c r="E183" s="125">
        <v>0</v>
      </c>
      <c r="F183" s="11">
        <f t="shared" si="47"/>
        <v>2915136</v>
      </c>
    </row>
    <row r="184" spans="1:6" s="17" customFormat="1" ht="11.25" x14ac:dyDescent="0.2">
      <c r="A184" s="59"/>
      <c r="D184" s="18"/>
      <c r="E184" s="142"/>
      <c r="F184" s="18"/>
    </row>
    <row r="185" spans="1:6" ht="15.75" x14ac:dyDescent="0.25">
      <c r="A185" s="4" t="s">
        <v>26</v>
      </c>
      <c r="B185" s="3" t="s">
        <v>108</v>
      </c>
      <c r="C185" s="4" t="s">
        <v>249</v>
      </c>
      <c r="D185" s="5"/>
      <c r="E185" s="145"/>
      <c r="F185" s="5"/>
    </row>
    <row r="186" spans="1:6" s="17" customFormat="1" ht="11.25" x14ac:dyDescent="0.2">
      <c r="A186" s="59"/>
      <c r="B186" s="16"/>
      <c r="D186" s="18"/>
      <c r="E186" s="142"/>
      <c r="F186" s="18"/>
    </row>
    <row r="187" spans="1:6" ht="14.25" x14ac:dyDescent="0.2">
      <c r="A187" s="6"/>
      <c r="B187" s="6"/>
      <c r="C187" s="6" t="s">
        <v>71</v>
      </c>
      <c r="D187" s="8">
        <f>D188</f>
        <v>1463344</v>
      </c>
      <c r="E187" s="173">
        <f t="shared" ref="E187:F187" si="48">E188</f>
        <v>220560</v>
      </c>
      <c r="F187" s="8">
        <f t="shared" si="48"/>
        <v>1683904</v>
      </c>
    </row>
    <row r="188" spans="1:6" x14ac:dyDescent="0.2">
      <c r="C188" s="10" t="s">
        <v>137</v>
      </c>
      <c r="D188" s="11">
        <v>1463344</v>
      </c>
      <c r="E188" s="125">
        <v>220560</v>
      </c>
      <c r="F188" s="11">
        <f t="shared" ref="F188" si="49">D188+E188</f>
        <v>1683904</v>
      </c>
    </row>
    <row r="189" spans="1:6" ht="14.25" x14ac:dyDescent="0.2">
      <c r="A189" s="6"/>
      <c r="B189" s="6"/>
      <c r="C189" s="6" t="s">
        <v>3</v>
      </c>
      <c r="D189" s="8">
        <f t="shared" ref="D189:F190" si="50">D190</f>
        <v>1463344</v>
      </c>
      <c r="E189" s="8">
        <f t="shared" si="50"/>
        <v>220560</v>
      </c>
      <c r="F189" s="8">
        <f t="shared" si="50"/>
        <v>1683904</v>
      </c>
    </row>
    <row r="190" spans="1:6" s="19" customFormat="1" ht="15" x14ac:dyDescent="0.25">
      <c r="C190" s="19" t="s">
        <v>2</v>
      </c>
      <c r="D190" s="42">
        <f t="shared" si="50"/>
        <v>1463344</v>
      </c>
      <c r="E190" s="42">
        <f t="shared" si="50"/>
        <v>220560</v>
      </c>
      <c r="F190" s="42">
        <f t="shared" si="50"/>
        <v>1683904</v>
      </c>
    </row>
    <row r="191" spans="1:6" x14ac:dyDescent="0.2">
      <c r="C191" s="10" t="s">
        <v>103</v>
      </c>
      <c r="D191" s="11">
        <v>1463344</v>
      </c>
      <c r="E191" s="11">
        <v>220560</v>
      </c>
      <c r="F191" s="11">
        <f t="shared" ref="F191" si="51">D191+E191</f>
        <v>1683904</v>
      </c>
    </row>
    <row r="192" spans="1:6" s="59" customFormat="1" ht="11.25" x14ac:dyDescent="0.2">
      <c r="D192" s="60"/>
      <c r="E192" s="60"/>
      <c r="F192" s="60"/>
    </row>
    <row r="193" spans="1:6" s="52" customFormat="1" ht="15.75" x14ac:dyDescent="0.25">
      <c r="A193" s="4" t="s">
        <v>165</v>
      </c>
      <c r="B193" s="3" t="s">
        <v>111</v>
      </c>
      <c r="C193" s="4" t="s">
        <v>150</v>
      </c>
      <c r="D193" s="5"/>
      <c r="E193" s="5"/>
      <c r="F193" s="5"/>
    </row>
    <row r="194" spans="1:6" s="17" customFormat="1" ht="11.25" x14ac:dyDescent="0.2">
      <c r="A194" s="59"/>
      <c r="B194" s="16"/>
      <c r="D194" s="18"/>
      <c r="E194" s="18"/>
      <c r="F194" s="18"/>
    </row>
    <row r="195" spans="1:6" s="52" customFormat="1" ht="14.25" x14ac:dyDescent="0.2">
      <c r="A195" s="6"/>
      <c r="B195" s="6"/>
      <c r="C195" s="6" t="s">
        <v>71</v>
      </c>
      <c r="D195" s="8">
        <f>SUM(D196:D196)</f>
        <v>900967</v>
      </c>
      <c r="E195" s="8">
        <f t="shared" ref="E195:F195" si="52">SUM(E196:E196)</f>
        <v>0</v>
      </c>
      <c r="F195" s="8">
        <f t="shared" si="52"/>
        <v>900967</v>
      </c>
    </row>
    <row r="196" spans="1:6" s="52" customFormat="1" x14ac:dyDescent="0.2">
      <c r="A196" s="10"/>
      <c r="B196" s="10"/>
      <c r="C196" s="68" t="s">
        <v>137</v>
      </c>
      <c r="D196" s="11">
        <v>900967</v>
      </c>
      <c r="E196" s="11">
        <v>0</v>
      </c>
      <c r="F196" s="11">
        <f t="shared" ref="F196" si="53">D196+E196</f>
        <v>900967</v>
      </c>
    </row>
    <row r="197" spans="1:6" s="52" customFormat="1" ht="14.25" x14ac:dyDescent="0.2">
      <c r="A197" s="6"/>
      <c r="B197" s="6"/>
      <c r="C197" s="6" t="s">
        <v>3</v>
      </c>
      <c r="D197" s="8">
        <f>D198+D202</f>
        <v>900967</v>
      </c>
      <c r="E197" s="8">
        <f t="shared" ref="E197:F197" si="54">E198+E202</f>
        <v>0</v>
      </c>
      <c r="F197" s="8">
        <f t="shared" si="54"/>
        <v>900967</v>
      </c>
    </row>
    <row r="198" spans="1:6" s="52" customFormat="1" ht="15" x14ac:dyDescent="0.25">
      <c r="A198" s="19"/>
      <c r="B198" s="19"/>
      <c r="C198" s="19" t="s">
        <v>2</v>
      </c>
      <c r="D198" s="42">
        <f>D199</f>
        <v>600967</v>
      </c>
      <c r="E198" s="42">
        <f t="shared" ref="E198:F198" si="55">E199</f>
        <v>0</v>
      </c>
      <c r="F198" s="42">
        <f t="shared" si="55"/>
        <v>600967</v>
      </c>
    </row>
    <row r="199" spans="1:6" s="52" customFormat="1" x14ac:dyDescent="0.2">
      <c r="A199" s="10"/>
      <c r="B199" s="10"/>
      <c r="C199" s="10" t="s">
        <v>6</v>
      </c>
      <c r="D199" s="11">
        <v>600967</v>
      </c>
      <c r="E199" s="11">
        <v>0</v>
      </c>
      <c r="F199" s="11">
        <f t="shared" ref="F199:F202" si="56">D199+E199</f>
        <v>600967</v>
      </c>
    </row>
    <row r="200" spans="1:6" s="52" customFormat="1" x14ac:dyDescent="0.2">
      <c r="A200" s="10"/>
      <c r="B200" s="10"/>
      <c r="C200" s="57" t="s">
        <v>134</v>
      </c>
      <c r="D200" s="51">
        <v>9000</v>
      </c>
      <c r="E200" s="51">
        <v>0</v>
      </c>
      <c r="F200" s="11">
        <f t="shared" si="56"/>
        <v>9000</v>
      </c>
    </row>
    <row r="201" spans="1:6" s="52" customFormat="1" x14ac:dyDescent="0.2">
      <c r="A201" s="10"/>
      <c r="B201" s="10"/>
      <c r="C201" s="63" t="s">
        <v>138</v>
      </c>
      <c r="D201" s="51">
        <v>7282</v>
      </c>
      <c r="E201" s="51">
        <v>0</v>
      </c>
      <c r="F201" s="11">
        <f t="shared" si="56"/>
        <v>7282</v>
      </c>
    </row>
    <row r="202" spans="1:6" s="52" customFormat="1" ht="15" x14ac:dyDescent="0.25">
      <c r="A202" s="19"/>
      <c r="B202" s="19"/>
      <c r="C202" s="19" t="s">
        <v>102</v>
      </c>
      <c r="D202" s="42">
        <v>300000</v>
      </c>
      <c r="E202" s="42">
        <v>0</v>
      </c>
      <c r="F202" s="42">
        <f t="shared" si="56"/>
        <v>300000</v>
      </c>
    </row>
    <row r="203" spans="1:6" s="59" customFormat="1" ht="11.25" x14ac:dyDescent="0.2"/>
    <row r="204" spans="1:6" s="52" customFormat="1" ht="15.75" x14ac:dyDescent="0.25">
      <c r="A204" s="4" t="s">
        <v>283</v>
      </c>
      <c r="B204" s="3" t="s">
        <v>108</v>
      </c>
      <c r="C204" s="4" t="s">
        <v>181</v>
      </c>
      <c r="D204" s="41"/>
      <c r="E204" s="41"/>
      <c r="F204" s="41"/>
    </row>
    <row r="205" spans="1:6" s="17" customFormat="1" ht="11.25" x14ac:dyDescent="0.2">
      <c r="A205" s="59"/>
      <c r="B205" s="16"/>
      <c r="D205" s="18"/>
      <c r="E205" s="18"/>
      <c r="F205" s="18"/>
    </row>
    <row r="206" spans="1:6" s="52" customFormat="1" ht="14.25" x14ac:dyDescent="0.2">
      <c r="A206" s="6"/>
      <c r="B206" s="6"/>
      <c r="C206" s="6" t="s">
        <v>71</v>
      </c>
      <c r="D206" s="43">
        <f>D207</f>
        <v>476690</v>
      </c>
      <c r="E206" s="43">
        <f t="shared" ref="E206:F206" si="57">E207</f>
        <v>80000</v>
      </c>
      <c r="F206" s="43">
        <f t="shared" si="57"/>
        <v>556690</v>
      </c>
    </row>
    <row r="207" spans="1:6" s="52" customFormat="1" x14ac:dyDescent="0.2">
      <c r="A207" s="10"/>
      <c r="B207" s="10"/>
      <c r="C207" s="10" t="s">
        <v>137</v>
      </c>
      <c r="D207" s="51">
        <v>476690</v>
      </c>
      <c r="E207" s="126">
        <v>80000</v>
      </c>
      <c r="F207" s="11">
        <f t="shared" ref="F207" si="58">D207+E207</f>
        <v>556690</v>
      </c>
    </row>
    <row r="208" spans="1:6" s="52" customFormat="1" ht="14.25" x14ac:dyDescent="0.2">
      <c r="A208" s="6"/>
      <c r="B208" s="6"/>
      <c r="C208" s="6" t="s">
        <v>3</v>
      </c>
      <c r="D208" s="43">
        <f>D209</f>
        <v>476690</v>
      </c>
      <c r="E208" s="43">
        <f t="shared" ref="E208:F208" si="59">E209</f>
        <v>80000</v>
      </c>
      <c r="F208" s="43">
        <f t="shared" si="59"/>
        <v>556690</v>
      </c>
    </row>
    <row r="209" spans="1:6" s="52" customFormat="1" ht="15" x14ac:dyDescent="0.25">
      <c r="A209" s="19"/>
      <c r="B209" s="19"/>
      <c r="C209" s="19" t="s">
        <v>2</v>
      </c>
      <c r="D209" s="14">
        <f>D210+D213</f>
        <v>476690</v>
      </c>
      <c r="E209" s="14">
        <f t="shared" ref="E209:F209" si="60">E210+E213</f>
        <v>80000</v>
      </c>
      <c r="F209" s="14">
        <f t="shared" si="60"/>
        <v>556690</v>
      </c>
    </row>
    <row r="210" spans="1:6" s="52" customFormat="1" x14ac:dyDescent="0.2">
      <c r="A210" s="10"/>
      <c r="B210" s="10"/>
      <c r="C210" s="10" t="s">
        <v>6</v>
      </c>
      <c r="D210" s="51">
        <v>151728</v>
      </c>
      <c r="E210" s="51">
        <v>28865</v>
      </c>
      <c r="F210" s="11">
        <f t="shared" ref="F210:F213" si="61">D210+E210</f>
        <v>180593</v>
      </c>
    </row>
    <row r="211" spans="1:6" s="52" customFormat="1" x14ac:dyDescent="0.2">
      <c r="A211" s="10"/>
      <c r="B211" s="10"/>
      <c r="C211" s="57" t="s">
        <v>134</v>
      </c>
      <c r="D211" s="51">
        <v>16776</v>
      </c>
      <c r="E211" s="51">
        <v>-10135</v>
      </c>
      <c r="F211" s="11">
        <f t="shared" si="61"/>
        <v>6641</v>
      </c>
    </row>
    <row r="212" spans="1:6" s="52" customFormat="1" x14ac:dyDescent="0.2">
      <c r="A212" s="10"/>
      <c r="B212" s="10"/>
      <c r="C212" s="63" t="s">
        <v>138</v>
      </c>
      <c r="D212" s="51">
        <v>13574</v>
      </c>
      <c r="E212" s="51">
        <v>-8200</v>
      </c>
      <c r="F212" s="11">
        <f t="shared" si="61"/>
        <v>5374</v>
      </c>
    </row>
    <row r="213" spans="1:6" x14ac:dyDescent="0.2">
      <c r="C213" s="10" t="s">
        <v>103</v>
      </c>
      <c r="D213" s="51">
        <v>324962</v>
      </c>
      <c r="E213" s="126">
        <v>51135</v>
      </c>
      <c r="F213" s="11">
        <f t="shared" si="61"/>
        <v>376097</v>
      </c>
    </row>
    <row r="214" spans="1:6" s="59" customFormat="1" ht="11.25" x14ac:dyDescent="0.2"/>
    <row r="215" spans="1:6" s="52" customFormat="1" ht="15.75" x14ac:dyDescent="0.25">
      <c r="A215" s="4" t="s">
        <v>164</v>
      </c>
      <c r="B215" s="3" t="s">
        <v>123</v>
      </c>
      <c r="C215" s="4" t="s">
        <v>149</v>
      </c>
      <c r="D215" s="5"/>
      <c r="E215" s="5"/>
      <c r="F215" s="5"/>
    </row>
    <row r="216" spans="1:6" s="17" customFormat="1" ht="11.25" x14ac:dyDescent="0.2">
      <c r="A216" s="59"/>
      <c r="B216" s="16"/>
      <c r="D216" s="18"/>
      <c r="E216" s="18"/>
      <c r="F216" s="18"/>
    </row>
    <row r="217" spans="1:6" s="52" customFormat="1" ht="14.25" x14ac:dyDescent="0.2">
      <c r="A217" s="6"/>
      <c r="B217" s="6"/>
      <c r="C217" s="6" t="s">
        <v>71</v>
      </c>
      <c r="D217" s="8">
        <f>D219+D218</f>
        <v>13021430</v>
      </c>
      <c r="E217" s="8">
        <f t="shared" ref="E217:F217" si="62">E219+E218</f>
        <v>1066158</v>
      </c>
      <c r="F217" s="8">
        <f t="shared" si="62"/>
        <v>14087588</v>
      </c>
    </row>
    <row r="218" spans="1:6" s="52" customFormat="1" x14ac:dyDescent="0.2">
      <c r="A218" s="10"/>
      <c r="B218" s="10"/>
      <c r="C218" s="10" t="s">
        <v>137</v>
      </c>
      <c r="D218" s="11">
        <v>1822785</v>
      </c>
      <c r="E218" s="11">
        <v>0</v>
      </c>
      <c r="F218" s="11">
        <f t="shared" ref="F218:F219" si="63">D218+E218</f>
        <v>1822785</v>
      </c>
    </row>
    <row r="219" spans="1:6" s="52" customFormat="1" x14ac:dyDescent="0.2">
      <c r="A219" s="10"/>
      <c r="C219" s="52" t="s">
        <v>213</v>
      </c>
      <c r="D219" s="51">
        <v>11198645</v>
      </c>
      <c r="E219" s="126">
        <v>1066158</v>
      </c>
      <c r="F219" s="11">
        <f t="shared" si="63"/>
        <v>12264803</v>
      </c>
    </row>
    <row r="220" spans="1:6" s="52" customFormat="1" ht="14.25" x14ac:dyDescent="0.2">
      <c r="A220" s="6"/>
      <c r="B220" s="6"/>
      <c r="C220" s="6" t="s">
        <v>3</v>
      </c>
      <c r="D220" s="8">
        <f>D223+D221</f>
        <v>13021430</v>
      </c>
      <c r="E220" s="8">
        <f t="shared" ref="E220:F220" si="64">E223+E221</f>
        <v>1066158</v>
      </c>
      <c r="F220" s="8">
        <f t="shared" si="64"/>
        <v>14087588</v>
      </c>
    </row>
    <row r="221" spans="1:6" s="52" customFormat="1" ht="15" x14ac:dyDescent="0.25">
      <c r="A221" s="19"/>
      <c r="B221" s="19"/>
      <c r="C221" s="19" t="s">
        <v>2</v>
      </c>
      <c r="D221" s="42">
        <f>D222</f>
        <v>5000000</v>
      </c>
      <c r="E221" s="42">
        <f t="shared" ref="E221:F221" si="65">E222</f>
        <v>2000000</v>
      </c>
      <c r="F221" s="42">
        <f t="shared" si="65"/>
        <v>7000000</v>
      </c>
    </row>
    <row r="222" spans="1:6" s="52" customFormat="1" x14ac:dyDescent="0.2">
      <c r="A222" s="10"/>
      <c r="B222" s="10"/>
      <c r="C222" s="10" t="s">
        <v>1</v>
      </c>
      <c r="D222" s="11">
        <v>5000000</v>
      </c>
      <c r="E222" s="11">
        <v>2000000</v>
      </c>
      <c r="F222" s="11">
        <f t="shared" ref="F222:F223" si="66">D222+E222</f>
        <v>7000000</v>
      </c>
    </row>
    <row r="223" spans="1:6" s="52" customFormat="1" ht="15" x14ac:dyDescent="0.25">
      <c r="A223" s="19"/>
      <c r="B223" s="19"/>
      <c r="C223" s="19" t="s">
        <v>102</v>
      </c>
      <c r="D223" s="42">
        <v>8021430</v>
      </c>
      <c r="E223" s="42">
        <f>1066158-2000000</f>
        <v>-933842</v>
      </c>
      <c r="F223" s="42">
        <f t="shared" si="66"/>
        <v>7087588</v>
      </c>
    </row>
    <row r="224" spans="1:6" s="59" customFormat="1" ht="11.25" x14ac:dyDescent="0.2">
      <c r="D224" s="60"/>
      <c r="E224" s="60"/>
      <c r="F224" s="60"/>
    </row>
    <row r="225" spans="1:6" s="59" customFormat="1" ht="11.25" x14ac:dyDescent="0.2">
      <c r="D225" s="60"/>
      <c r="E225" s="60"/>
      <c r="F225" s="60"/>
    </row>
    <row r="226" spans="1:6" s="59" customFormat="1" ht="11.25" x14ac:dyDescent="0.2">
      <c r="D226" s="60"/>
      <c r="E226" s="60"/>
      <c r="F226" s="60"/>
    </row>
    <row r="227" spans="1:6" s="52" customFormat="1" ht="15.75" x14ac:dyDescent="0.25">
      <c r="A227" s="4" t="s">
        <v>247</v>
      </c>
      <c r="B227" s="3" t="s">
        <v>122</v>
      </c>
      <c r="C227" s="4" t="s">
        <v>368</v>
      </c>
      <c r="D227" s="5"/>
      <c r="E227" s="5"/>
      <c r="F227" s="5"/>
    </row>
    <row r="228" spans="1:6" s="52" customFormat="1" ht="15.75" x14ac:dyDescent="0.25">
      <c r="A228" s="4"/>
      <c r="B228" s="3"/>
      <c r="C228" s="4" t="s">
        <v>369</v>
      </c>
      <c r="D228" s="5"/>
      <c r="E228" s="5"/>
      <c r="F228" s="5"/>
    </row>
    <row r="229" spans="1:6" s="17" customFormat="1" ht="11.25" x14ac:dyDescent="0.2">
      <c r="A229" s="59"/>
      <c r="B229" s="16"/>
      <c r="D229" s="18"/>
      <c r="E229" s="18"/>
      <c r="F229" s="18"/>
    </row>
    <row r="230" spans="1:6" s="52" customFormat="1" ht="14.25" x14ac:dyDescent="0.2">
      <c r="A230" s="6"/>
      <c r="B230" s="6"/>
      <c r="C230" s="6" t="s">
        <v>71</v>
      </c>
      <c r="D230" s="8">
        <f>SUM(D231:D231)</f>
        <v>2000000</v>
      </c>
      <c r="E230" s="8">
        <f t="shared" ref="E230:F230" si="67">SUM(E231:E231)</f>
        <v>2767932</v>
      </c>
      <c r="F230" s="8">
        <f t="shared" si="67"/>
        <v>4767932</v>
      </c>
    </row>
    <row r="231" spans="1:6" s="52" customFormat="1" x14ac:dyDescent="0.2">
      <c r="A231" s="10"/>
      <c r="B231" s="10"/>
      <c r="C231" s="68" t="s">
        <v>137</v>
      </c>
      <c r="D231" s="11">
        <v>2000000</v>
      </c>
      <c r="E231" s="11">
        <f>2667932+100000</f>
        <v>2767932</v>
      </c>
      <c r="F231" s="11">
        <f t="shared" ref="F231" si="68">D231+E231</f>
        <v>4767932</v>
      </c>
    </row>
    <row r="232" spans="1:6" s="52" customFormat="1" ht="14.25" x14ac:dyDescent="0.2">
      <c r="A232" s="6"/>
      <c r="B232" s="6"/>
      <c r="C232" s="6" t="s">
        <v>3</v>
      </c>
      <c r="D232" s="8">
        <f>D233+D238</f>
        <v>2000000</v>
      </c>
      <c r="E232" s="8">
        <f>E233+E238</f>
        <v>2767932</v>
      </c>
      <c r="F232" s="8">
        <f>F233+F238</f>
        <v>4767932</v>
      </c>
    </row>
    <row r="233" spans="1:6" s="52" customFormat="1" ht="15" x14ac:dyDescent="0.25">
      <c r="A233" s="19"/>
      <c r="B233" s="19"/>
      <c r="C233" s="19" t="s">
        <v>2</v>
      </c>
      <c r="D233" s="42">
        <f t="shared" ref="D233:F233" si="69">D234</f>
        <v>2000000</v>
      </c>
      <c r="E233" s="42">
        <f t="shared" si="69"/>
        <v>2067932</v>
      </c>
      <c r="F233" s="42">
        <f t="shared" si="69"/>
        <v>4067932</v>
      </c>
    </row>
    <row r="234" spans="1:6" s="52" customFormat="1" x14ac:dyDescent="0.2">
      <c r="A234" s="10"/>
      <c r="B234" s="10"/>
      <c r="C234" s="10" t="s">
        <v>6</v>
      </c>
      <c r="D234" s="11">
        <f>SUM(D235:D237)</f>
        <v>2000000</v>
      </c>
      <c r="E234" s="11">
        <f t="shared" ref="E234:F234" si="70">SUM(E235:E237)</f>
        <v>2067932</v>
      </c>
      <c r="F234" s="11">
        <f t="shared" si="70"/>
        <v>4067932</v>
      </c>
    </row>
    <row r="235" spans="1:6" s="55" customFormat="1" ht="12" x14ac:dyDescent="0.2">
      <c r="C235" s="72" t="s">
        <v>378</v>
      </c>
      <c r="D235" s="54">
        <v>700000</v>
      </c>
      <c r="E235" s="127">
        <v>0</v>
      </c>
      <c r="F235" s="54">
        <f t="shared" ref="F235:F237" si="71">D235+E235</f>
        <v>700000</v>
      </c>
    </row>
    <row r="236" spans="1:6" s="55" customFormat="1" ht="12" x14ac:dyDescent="0.2">
      <c r="C236" s="72" t="s">
        <v>374</v>
      </c>
      <c r="D236" s="54">
        <v>1300000</v>
      </c>
      <c r="E236" s="127">
        <v>600000</v>
      </c>
      <c r="F236" s="54">
        <f t="shared" si="71"/>
        <v>1900000</v>
      </c>
    </row>
    <row r="237" spans="1:6" s="55" customFormat="1" ht="12" x14ac:dyDescent="0.2">
      <c r="C237" s="72" t="s">
        <v>376</v>
      </c>
      <c r="D237" s="54">
        <v>0</v>
      </c>
      <c r="E237" s="127">
        <f>1350541+117391</f>
        <v>1467932</v>
      </c>
      <c r="F237" s="54">
        <f t="shared" si="71"/>
        <v>1467932</v>
      </c>
    </row>
    <row r="238" spans="1:6" s="52" customFormat="1" ht="15" x14ac:dyDescent="0.25">
      <c r="A238" s="10"/>
      <c r="B238" s="10"/>
      <c r="C238" s="140" t="s">
        <v>377</v>
      </c>
      <c r="D238" s="141">
        <f>D239</f>
        <v>0</v>
      </c>
      <c r="E238" s="141">
        <f t="shared" ref="E238:F238" si="72">E239</f>
        <v>700000</v>
      </c>
      <c r="F238" s="141">
        <f t="shared" si="72"/>
        <v>700000</v>
      </c>
    </row>
    <row r="239" spans="1:6" s="55" customFormat="1" ht="12" x14ac:dyDescent="0.2">
      <c r="C239" s="72" t="s">
        <v>375</v>
      </c>
      <c r="D239" s="54">
        <v>0</v>
      </c>
      <c r="E239" s="127">
        <v>700000</v>
      </c>
      <c r="F239" s="54">
        <f t="shared" ref="F239" si="73">D239+E239</f>
        <v>700000</v>
      </c>
    </row>
    <row r="240" spans="1:6" s="59" customFormat="1" ht="11.25" x14ac:dyDescent="0.2">
      <c r="D240" s="60"/>
      <c r="E240" s="143"/>
      <c r="F240" s="60"/>
    </row>
    <row r="241" spans="1:6" s="59" customFormat="1" ht="11.25" x14ac:dyDescent="0.2">
      <c r="D241" s="60"/>
      <c r="E241" s="143"/>
      <c r="F241" s="60"/>
    </row>
    <row r="242" spans="1:6" ht="15.75" x14ac:dyDescent="0.25">
      <c r="A242" s="4" t="s">
        <v>27</v>
      </c>
      <c r="B242" s="3" t="s">
        <v>127</v>
      </c>
      <c r="C242" s="4" t="s">
        <v>58</v>
      </c>
      <c r="D242" s="5"/>
      <c r="E242" s="5"/>
      <c r="F242" s="5"/>
    </row>
    <row r="243" spans="1:6" s="17" customFormat="1" ht="11.25" x14ac:dyDescent="0.2">
      <c r="A243" s="59"/>
      <c r="B243" s="16"/>
      <c r="D243" s="18"/>
      <c r="E243" s="18"/>
      <c r="F243" s="18"/>
    </row>
    <row r="244" spans="1:6" ht="14.25" x14ac:dyDescent="0.2">
      <c r="A244" s="6"/>
      <c r="B244" s="6"/>
      <c r="C244" s="6" t="s">
        <v>71</v>
      </c>
      <c r="D244" s="8">
        <f>D245</f>
        <v>41726987</v>
      </c>
      <c r="E244" s="8">
        <f t="shared" ref="E244:F244" si="74">E245</f>
        <v>0</v>
      </c>
      <c r="F244" s="8">
        <f t="shared" si="74"/>
        <v>41726987</v>
      </c>
    </row>
    <row r="245" spans="1:6" x14ac:dyDescent="0.2">
      <c r="C245" s="10" t="s">
        <v>137</v>
      </c>
      <c r="D245" s="11">
        <v>41726987</v>
      </c>
      <c r="E245" s="11">
        <v>0</v>
      </c>
      <c r="F245" s="11">
        <f t="shared" ref="F245" si="75">D245+E245</f>
        <v>41726987</v>
      </c>
    </row>
    <row r="246" spans="1:6" ht="14.25" x14ac:dyDescent="0.2">
      <c r="A246" s="6"/>
      <c r="B246" s="6"/>
      <c r="C246" s="6" t="s">
        <v>3</v>
      </c>
      <c r="D246" s="8">
        <f>D247</f>
        <v>41726987</v>
      </c>
      <c r="E246" s="8">
        <f t="shared" ref="E246:F246" si="76">E247</f>
        <v>0</v>
      </c>
      <c r="F246" s="8">
        <f t="shared" si="76"/>
        <v>41726987</v>
      </c>
    </row>
    <row r="247" spans="1:6" s="19" customFormat="1" ht="15" x14ac:dyDescent="0.25">
      <c r="C247" s="19" t="s">
        <v>2</v>
      </c>
      <c r="D247" s="42">
        <f>D249+D248</f>
        <v>41726987</v>
      </c>
      <c r="E247" s="42">
        <f t="shared" ref="E247:F247" si="77">E249+E248</f>
        <v>0</v>
      </c>
      <c r="F247" s="42">
        <f t="shared" si="77"/>
        <v>41726987</v>
      </c>
    </row>
    <row r="248" spans="1:6" x14ac:dyDescent="0.2">
      <c r="A248" s="74"/>
      <c r="C248" s="10" t="s">
        <v>1</v>
      </c>
      <c r="D248" s="11">
        <v>345145</v>
      </c>
      <c r="E248" s="11">
        <v>0</v>
      </c>
      <c r="F248" s="11">
        <f t="shared" ref="F248:F249" si="78">D248+E248</f>
        <v>345145</v>
      </c>
    </row>
    <row r="249" spans="1:6" x14ac:dyDescent="0.2">
      <c r="C249" s="10" t="s">
        <v>107</v>
      </c>
      <c r="D249" s="11">
        <v>41381842</v>
      </c>
      <c r="E249" s="11">
        <v>0</v>
      </c>
      <c r="F249" s="11">
        <f t="shared" si="78"/>
        <v>41381842</v>
      </c>
    </row>
    <row r="250" spans="1:6" s="59" customFormat="1" ht="11.25" x14ac:dyDescent="0.2">
      <c r="D250" s="60"/>
      <c r="E250" s="60"/>
      <c r="F250" s="60"/>
    </row>
    <row r="251" spans="1:6" s="59" customFormat="1" ht="11.25" x14ac:dyDescent="0.2">
      <c r="D251" s="60"/>
      <c r="E251" s="60"/>
      <c r="F251" s="60"/>
    </row>
    <row r="252" spans="1:6" ht="15.75" x14ac:dyDescent="0.25">
      <c r="A252" s="4" t="s">
        <v>219</v>
      </c>
      <c r="B252" s="3" t="s">
        <v>112</v>
      </c>
      <c r="C252" s="4" t="s">
        <v>305</v>
      </c>
      <c r="D252" s="5"/>
      <c r="E252" s="5"/>
      <c r="F252" s="5"/>
    </row>
    <row r="253" spans="1:6" ht="15.75" x14ac:dyDescent="0.25">
      <c r="A253" s="4"/>
      <c r="B253" s="3"/>
      <c r="C253" s="4" t="s">
        <v>306</v>
      </c>
      <c r="D253" s="5"/>
      <c r="E253" s="5"/>
      <c r="F253" s="5"/>
    </row>
    <row r="254" spans="1:6" s="17" customFormat="1" ht="11.25" x14ac:dyDescent="0.2">
      <c r="A254" s="59"/>
      <c r="B254" s="16"/>
      <c r="D254" s="18"/>
      <c r="E254" s="18"/>
      <c r="F254" s="18"/>
    </row>
    <row r="255" spans="1:6" ht="14.25" x14ac:dyDescent="0.2">
      <c r="A255" s="6"/>
      <c r="B255" s="6"/>
      <c r="C255" s="6" t="s">
        <v>71</v>
      </c>
      <c r="D255" s="8">
        <f>D256</f>
        <v>4933450</v>
      </c>
      <c r="E255" s="173">
        <f t="shared" ref="E255:F255" si="79">E256</f>
        <v>800000</v>
      </c>
      <c r="F255" s="8">
        <f t="shared" si="79"/>
        <v>5733450</v>
      </c>
    </row>
    <row r="256" spans="1:6" x14ac:dyDescent="0.2">
      <c r="C256" s="10" t="s">
        <v>137</v>
      </c>
      <c r="D256" s="11">
        <v>4933450</v>
      </c>
      <c r="E256" s="125">
        <v>800000</v>
      </c>
      <c r="F256" s="11">
        <f t="shared" ref="F256" si="80">D256+E256</f>
        <v>5733450</v>
      </c>
    </row>
    <row r="257" spans="1:6" ht="14.25" x14ac:dyDescent="0.2">
      <c r="A257" s="6"/>
      <c r="B257" s="6"/>
      <c r="C257" s="6" t="s">
        <v>3</v>
      </c>
      <c r="D257" s="8">
        <f t="shared" ref="D257:F258" si="81">D258</f>
        <v>4933450</v>
      </c>
      <c r="E257" s="173">
        <f t="shared" si="81"/>
        <v>800000</v>
      </c>
      <c r="F257" s="8">
        <f t="shared" si="81"/>
        <v>5733450</v>
      </c>
    </row>
    <row r="258" spans="1:6" ht="15" x14ac:dyDescent="0.25">
      <c r="A258" s="19"/>
      <c r="B258" s="19"/>
      <c r="C258" s="19" t="s">
        <v>2</v>
      </c>
      <c r="D258" s="42">
        <f t="shared" si="81"/>
        <v>4933450</v>
      </c>
      <c r="E258" s="141">
        <f t="shared" si="81"/>
        <v>800000</v>
      </c>
      <c r="F258" s="42">
        <f t="shared" si="81"/>
        <v>5733450</v>
      </c>
    </row>
    <row r="259" spans="1:6" x14ac:dyDescent="0.2">
      <c r="C259" s="10" t="s">
        <v>6</v>
      </c>
      <c r="D259" s="11">
        <v>4933450</v>
      </c>
      <c r="E259" s="125">
        <v>800000</v>
      </c>
      <c r="F259" s="11">
        <f t="shared" ref="F259:F260" si="82">D259+E259</f>
        <v>5733450</v>
      </c>
    </row>
    <row r="260" spans="1:6" x14ac:dyDescent="0.2">
      <c r="C260" s="57" t="s">
        <v>134</v>
      </c>
      <c r="D260" s="11">
        <v>4933450</v>
      </c>
      <c r="E260" s="125">
        <v>800000</v>
      </c>
      <c r="F260" s="11">
        <f t="shared" si="82"/>
        <v>5733450</v>
      </c>
    </row>
    <row r="261" spans="1:6" s="17" customFormat="1" ht="11.25" x14ac:dyDescent="0.2">
      <c r="A261" s="59"/>
      <c r="D261" s="18"/>
      <c r="E261" s="142"/>
      <c r="F261" s="18"/>
    </row>
    <row r="262" spans="1:6" s="17" customFormat="1" ht="11.25" x14ac:dyDescent="0.2">
      <c r="A262" s="59"/>
      <c r="D262" s="18"/>
      <c r="E262" s="142"/>
      <c r="F262" s="18"/>
    </row>
    <row r="263" spans="1:6" ht="15.75" x14ac:dyDescent="0.25">
      <c r="A263" s="4" t="s">
        <v>28</v>
      </c>
      <c r="B263" s="3" t="s">
        <v>126</v>
      </c>
      <c r="C263" s="4" t="s">
        <v>70</v>
      </c>
      <c r="D263" s="5"/>
      <c r="E263" s="145"/>
      <c r="F263" s="5"/>
    </row>
    <row r="264" spans="1:6" s="17" customFormat="1" ht="11.25" x14ac:dyDescent="0.2">
      <c r="A264" s="59"/>
      <c r="B264" s="16"/>
      <c r="D264" s="18"/>
      <c r="E264" s="142"/>
      <c r="F264" s="18"/>
    </row>
    <row r="265" spans="1:6" ht="14.25" x14ac:dyDescent="0.2">
      <c r="A265" s="6"/>
      <c r="B265" s="6"/>
      <c r="C265" s="6" t="s">
        <v>71</v>
      </c>
      <c r="D265" s="8">
        <f>D266</f>
        <v>124813164</v>
      </c>
      <c r="E265" s="173">
        <f t="shared" ref="E265:F265" si="83">E266</f>
        <v>672813</v>
      </c>
      <c r="F265" s="8">
        <f t="shared" si="83"/>
        <v>125485977</v>
      </c>
    </row>
    <row r="266" spans="1:6" x14ac:dyDescent="0.2">
      <c r="C266" s="10" t="s">
        <v>137</v>
      </c>
      <c r="D266" s="11">
        <v>124813164</v>
      </c>
      <c r="E266" s="125">
        <v>672813</v>
      </c>
      <c r="F266" s="11">
        <f t="shared" ref="F266" si="84">D266+E266</f>
        <v>125485977</v>
      </c>
    </row>
    <row r="267" spans="1:6" ht="14.25" x14ac:dyDescent="0.2">
      <c r="A267" s="6"/>
      <c r="B267" s="6"/>
      <c r="C267" s="6" t="s">
        <v>3</v>
      </c>
      <c r="D267" s="8">
        <f t="shared" ref="D267:F268" si="85">D268</f>
        <v>124813164</v>
      </c>
      <c r="E267" s="173">
        <f t="shared" si="85"/>
        <v>672813</v>
      </c>
      <c r="F267" s="8">
        <f t="shared" si="85"/>
        <v>125485977</v>
      </c>
    </row>
    <row r="268" spans="1:6" s="19" customFormat="1" ht="15" x14ac:dyDescent="0.25">
      <c r="C268" s="19" t="s">
        <v>2</v>
      </c>
      <c r="D268" s="42">
        <f t="shared" si="85"/>
        <v>124813164</v>
      </c>
      <c r="E268" s="42">
        <f t="shared" si="85"/>
        <v>672813</v>
      </c>
      <c r="F268" s="42">
        <f t="shared" si="85"/>
        <v>125485977</v>
      </c>
    </row>
    <row r="269" spans="1:6" x14ac:dyDescent="0.2">
      <c r="A269" s="59"/>
      <c r="C269" s="52" t="s">
        <v>132</v>
      </c>
      <c r="D269" s="11">
        <v>124813164</v>
      </c>
      <c r="E269" s="11">
        <v>672813</v>
      </c>
      <c r="F269" s="11">
        <f t="shared" ref="F269" si="86">D269+E269</f>
        <v>125485977</v>
      </c>
    </row>
    <row r="270" spans="1:6" s="17" customFormat="1" ht="11.25" x14ac:dyDescent="0.2">
      <c r="A270" s="59"/>
      <c r="D270" s="18"/>
      <c r="E270" s="18"/>
      <c r="F270" s="18"/>
    </row>
    <row r="271" spans="1:6" s="17" customFormat="1" ht="11.25" x14ac:dyDescent="0.2">
      <c r="A271" s="59"/>
      <c r="D271" s="18"/>
      <c r="E271" s="18"/>
      <c r="F271" s="18"/>
    </row>
    <row r="272" spans="1:6" s="17" customFormat="1" ht="15.75" x14ac:dyDescent="0.25">
      <c r="A272" s="4" t="s">
        <v>220</v>
      </c>
      <c r="B272" s="3" t="s">
        <v>115</v>
      </c>
      <c r="C272" s="4" t="s">
        <v>268</v>
      </c>
      <c r="D272" s="5"/>
      <c r="E272" s="5"/>
      <c r="F272" s="5"/>
    </row>
    <row r="273" spans="1:6" s="17" customFormat="1" ht="11.25" x14ac:dyDescent="0.2">
      <c r="A273" s="59"/>
      <c r="B273" s="16"/>
      <c r="D273" s="18"/>
      <c r="E273" s="18"/>
      <c r="F273" s="18"/>
    </row>
    <row r="274" spans="1:6" s="17" customFormat="1" ht="14.25" x14ac:dyDescent="0.2">
      <c r="A274" s="6"/>
      <c r="B274" s="6"/>
      <c r="C274" s="6" t="s">
        <v>71</v>
      </c>
      <c r="D274" s="8">
        <f>SUM(D275:D275)</f>
        <v>20050</v>
      </c>
      <c r="E274" s="8">
        <f t="shared" ref="E274:F274" si="87">SUM(E275:E275)</f>
        <v>0</v>
      </c>
      <c r="F274" s="8">
        <f t="shared" si="87"/>
        <v>20050</v>
      </c>
    </row>
    <row r="275" spans="1:6" s="17" customFormat="1" x14ac:dyDescent="0.2">
      <c r="A275" s="10"/>
      <c r="B275" s="10"/>
      <c r="C275" s="68" t="s">
        <v>137</v>
      </c>
      <c r="D275" s="11">
        <v>20050</v>
      </c>
      <c r="E275" s="11">
        <v>0</v>
      </c>
      <c r="F275" s="11">
        <f t="shared" ref="F275" si="88">D275+E275</f>
        <v>20050</v>
      </c>
    </row>
    <row r="276" spans="1:6" s="17" customFormat="1" ht="14.25" x14ac:dyDescent="0.2">
      <c r="A276" s="6"/>
      <c r="B276" s="6"/>
      <c r="C276" s="6" t="s">
        <v>3</v>
      </c>
      <c r="D276" s="8">
        <f t="shared" ref="D276:F277" si="89">D277</f>
        <v>20050</v>
      </c>
      <c r="E276" s="8">
        <f t="shared" si="89"/>
        <v>0</v>
      </c>
      <c r="F276" s="8">
        <f t="shared" si="89"/>
        <v>20050</v>
      </c>
    </row>
    <row r="277" spans="1:6" s="17" customFormat="1" ht="15" x14ac:dyDescent="0.25">
      <c r="A277" s="19"/>
      <c r="B277" s="19"/>
      <c r="C277" s="19" t="s">
        <v>2</v>
      </c>
      <c r="D277" s="42">
        <f t="shared" si="89"/>
        <v>20050</v>
      </c>
      <c r="E277" s="42">
        <f t="shared" si="89"/>
        <v>0</v>
      </c>
      <c r="F277" s="42">
        <f t="shared" si="89"/>
        <v>20050</v>
      </c>
    </row>
    <row r="278" spans="1:6" s="17" customFormat="1" x14ac:dyDescent="0.2">
      <c r="A278" s="10"/>
      <c r="B278" s="10"/>
      <c r="C278" s="10" t="s">
        <v>106</v>
      </c>
      <c r="D278" s="11">
        <v>20050</v>
      </c>
      <c r="E278" s="11">
        <v>0</v>
      </c>
      <c r="F278" s="11">
        <f t="shared" ref="F278" si="90">D278+E278</f>
        <v>20050</v>
      </c>
    </row>
    <row r="279" spans="1:6" s="17" customFormat="1" ht="11.25" x14ac:dyDescent="0.2">
      <c r="A279" s="59"/>
      <c r="D279" s="18"/>
      <c r="E279" s="18"/>
      <c r="F279" s="18"/>
    </row>
    <row r="280" spans="1:6" s="17" customFormat="1" ht="11.25" x14ac:dyDescent="0.2">
      <c r="A280" s="59"/>
      <c r="D280" s="18"/>
      <c r="E280" s="18"/>
      <c r="F280" s="18"/>
    </row>
    <row r="281" spans="1:6" ht="15.75" x14ac:dyDescent="0.25">
      <c r="A281" s="4" t="s">
        <v>29</v>
      </c>
      <c r="B281" s="3" t="s">
        <v>125</v>
      </c>
      <c r="C281" s="4" t="s">
        <v>307</v>
      </c>
      <c r="D281" s="38"/>
      <c r="E281" s="38"/>
      <c r="F281" s="38"/>
    </row>
    <row r="282" spans="1:6" s="17" customFormat="1" ht="11.25" x14ac:dyDescent="0.2">
      <c r="A282" s="59"/>
      <c r="B282" s="16"/>
      <c r="D282" s="18"/>
      <c r="E282" s="18"/>
      <c r="F282" s="18"/>
    </row>
    <row r="283" spans="1:6" ht="15" x14ac:dyDescent="0.25">
      <c r="A283" s="19"/>
      <c r="B283" s="19"/>
      <c r="C283" s="6" t="s">
        <v>71</v>
      </c>
      <c r="D283" s="8">
        <f>D284</f>
        <v>15800000</v>
      </c>
      <c r="E283" s="173">
        <f t="shared" ref="E283:F283" si="91">E284</f>
        <v>0</v>
      </c>
      <c r="F283" s="8">
        <f t="shared" si="91"/>
        <v>15800000</v>
      </c>
    </row>
    <row r="284" spans="1:6" x14ac:dyDescent="0.2">
      <c r="C284" s="10" t="s">
        <v>137</v>
      </c>
      <c r="D284" s="11">
        <v>15800000</v>
      </c>
      <c r="E284" s="125">
        <v>0</v>
      </c>
      <c r="F284" s="11">
        <f t="shared" ref="F284" si="92">D284+E284</f>
        <v>15800000</v>
      </c>
    </row>
    <row r="285" spans="1:6" ht="15" x14ac:dyDescent="0.25">
      <c r="A285" s="19"/>
      <c r="B285" s="19"/>
      <c r="C285" s="6" t="s">
        <v>3</v>
      </c>
      <c r="D285" s="8">
        <f>D286+D292</f>
        <v>15800000</v>
      </c>
      <c r="E285" s="173">
        <f t="shared" ref="E285:F285" si="93">E286+E292</f>
        <v>0</v>
      </c>
      <c r="F285" s="8">
        <f t="shared" si="93"/>
        <v>15800000</v>
      </c>
    </row>
    <row r="286" spans="1:6" s="19" customFormat="1" ht="15" x14ac:dyDescent="0.25">
      <c r="C286" s="19" t="s">
        <v>2</v>
      </c>
      <c r="D286" s="42">
        <f>D287+D291</f>
        <v>15800000</v>
      </c>
      <c r="E286" s="141">
        <f t="shared" ref="E286:F286" si="94">E287+E291</f>
        <v>-49951</v>
      </c>
      <c r="F286" s="42">
        <f t="shared" si="94"/>
        <v>15750049</v>
      </c>
    </row>
    <row r="287" spans="1:6" s="19" customFormat="1" ht="15" x14ac:dyDescent="0.25">
      <c r="C287" s="10" t="s">
        <v>290</v>
      </c>
      <c r="D287" s="42">
        <f>D288+D289+D290</f>
        <v>15800000</v>
      </c>
      <c r="E287" s="42">
        <f t="shared" ref="E287:F287" si="95">E288+E289+E290</f>
        <v>-76797</v>
      </c>
      <c r="F287" s="42">
        <f t="shared" si="95"/>
        <v>15723203</v>
      </c>
    </row>
    <row r="288" spans="1:6" x14ac:dyDescent="0.2">
      <c r="C288" s="75" t="s">
        <v>308</v>
      </c>
      <c r="D288" s="11">
        <v>15000000</v>
      </c>
      <c r="E288" s="125">
        <v>-521344</v>
      </c>
      <c r="F288" s="11">
        <f t="shared" ref="F288:F292" si="96">D288+E288</f>
        <v>14478656</v>
      </c>
    </row>
    <row r="289" spans="1:6" x14ac:dyDescent="0.2">
      <c r="C289" s="75" t="s">
        <v>309</v>
      </c>
      <c r="D289" s="11">
        <v>800000</v>
      </c>
      <c r="E289" s="125">
        <v>0</v>
      </c>
      <c r="F289" s="11">
        <f t="shared" si="96"/>
        <v>800000</v>
      </c>
    </row>
    <row r="290" spans="1:6" x14ac:dyDescent="0.2">
      <c r="C290" s="186" t="s">
        <v>380</v>
      </c>
      <c r="D290" s="11">
        <v>0</v>
      </c>
      <c r="E290" s="125">
        <v>444547</v>
      </c>
      <c r="F290" s="11">
        <f t="shared" si="96"/>
        <v>444547</v>
      </c>
    </row>
    <row r="291" spans="1:6" s="17" customFormat="1" x14ac:dyDescent="0.2">
      <c r="A291" s="10"/>
      <c r="B291" s="10"/>
      <c r="C291" s="10" t="s">
        <v>103</v>
      </c>
      <c r="D291" s="11">
        <v>0</v>
      </c>
      <c r="E291" s="11">
        <v>26846</v>
      </c>
      <c r="F291" s="11">
        <f t="shared" si="96"/>
        <v>26846</v>
      </c>
    </row>
    <row r="292" spans="1:6" s="59" customFormat="1" ht="15" x14ac:dyDescent="0.25">
      <c r="A292" s="19"/>
      <c r="B292" s="28"/>
      <c r="C292" s="19" t="s">
        <v>102</v>
      </c>
      <c r="D292" s="14">
        <v>0</v>
      </c>
      <c r="E292" s="144">
        <v>49951</v>
      </c>
      <c r="F292" s="42">
        <f t="shared" si="96"/>
        <v>49951</v>
      </c>
    </row>
    <row r="293" spans="1:6" s="17" customFormat="1" ht="11.25" x14ac:dyDescent="0.2">
      <c r="A293" s="59"/>
      <c r="D293" s="18"/>
      <c r="E293" s="18"/>
      <c r="F293" s="18"/>
    </row>
    <row r="294" spans="1:6" s="17" customFormat="1" ht="11.25" x14ac:dyDescent="0.2">
      <c r="A294" s="59"/>
      <c r="D294" s="18"/>
      <c r="E294" s="18"/>
      <c r="F294" s="18"/>
    </row>
    <row r="295" spans="1:6" s="17" customFormat="1" ht="11.25" x14ac:dyDescent="0.2">
      <c r="A295" s="59"/>
      <c r="D295" s="18"/>
      <c r="E295" s="18"/>
      <c r="F295" s="18"/>
    </row>
    <row r="296" spans="1:6" s="17" customFormat="1" ht="11.25" x14ac:dyDescent="0.2">
      <c r="A296" s="59"/>
      <c r="D296" s="18"/>
      <c r="E296" s="18"/>
      <c r="F296" s="18"/>
    </row>
    <row r="297" spans="1:6" s="17" customFormat="1" ht="11.25" x14ac:dyDescent="0.2">
      <c r="A297" s="59"/>
      <c r="D297" s="18"/>
      <c r="E297" s="18"/>
      <c r="F297" s="18"/>
    </row>
    <row r="298" spans="1:6" s="17" customFormat="1" ht="11.25" x14ac:dyDescent="0.2">
      <c r="A298" s="59"/>
      <c r="D298" s="18"/>
      <c r="E298" s="18"/>
      <c r="F298" s="18"/>
    </row>
    <row r="299" spans="1:6" s="17" customFormat="1" ht="11.25" x14ac:dyDescent="0.2">
      <c r="A299" s="59"/>
      <c r="D299" s="18"/>
      <c r="E299" s="18"/>
      <c r="F299" s="18"/>
    </row>
    <row r="300" spans="1:6" s="17" customFormat="1" ht="11.25" x14ac:dyDescent="0.2">
      <c r="A300" s="59"/>
      <c r="D300" s="18"/>
      <c r="E300" s="18"/>
      <c r="F300" s="18"/>
    </row>
    <row r="301" spans="1:6" s="17" customFormat="1" ht="11.25" x14ac:dyDescent="0.2">
      <c r="A301" s="59"/>
      <c r="D301" s="18"/>
      <c r="E301" s="18"/>
      <c r="F301" s="18"/>
    </row>
    <row r="302" spans="1:6" s="17" customFormat="1" ht="11.25" x14ac:dyDescent="0.2">
      <c r="A302" s="59"/>
      <c r="D302" s="18"/>
      <c r="E302" s="18"/>
      <c r="F302" s="18"/>
    </row>
    <row r="303" spans="1:6" s="17" customFormat="1" ht="15.75" x14ac:dyDescent="0.25">
      <c r="A303" s="4" t="s">
        <v>252</v>
      </c>
      <c r="B303" s="3" t="s">
        <v>122</v>
      </c>
      <c r="C303" s="4" t="s">
        <v>310</v>
      </c>
      <c r="D303" s="5"/>
      <c r="E303" s="5"/>
      <c r="F303" s="5"/>
    </row>
    <row r="304" spans="1:6" s="17" customFormat="1" ht="15.75" x14ac:dyDescent="0.25">
      <c r="A304" s="4"/>
      <c r="B304" s="3"/>
      <c r="C304" s="4" t="s">
        <v>311</v>
      </c>
      <c r="D304" s="5"/>
      <c r="E304" s="5"/>
      <c r="F304" s="5"/>
    </row>
    <row r="305" spans="1:6" s="17" customFormat="1" ht="15.75" x14ac:dyDescent="0.25">
      <c r="A305" s="4"/>
      <c r="B305" s="3"/>
      <c r="C305" s="4" t="s">
        <v>312</v>
      </c>
      <c r="D305" s="5"/>
      <c r="E305" s="5"/>
      <c r="F305" s="5"/>
    </row>
    <row r="306" spans="1:6" s="17" customFormat="1" ht="11.25" x14ac:dyDescent="0.2">
      <c r="A306" s="59"/>
      <c r="B306" s="16"/>
      <c r="D306" s="18"/>
      <c r="E306" s="18"/>
      <c r="F306" s="18"/>
    </row>
    <row r="307" spans="1:6" s="17" customFormat="1" ht="14.25" x14ac:dyDescent="0.2">
      <c r="A307" s="6"/>
      <c r="B307" s="6"/>
      <c r="C307" s="6" t="s">
        <v>71</v>
      </c>
      <c r="D307" s="8">
        <f>SUM(D308:D308)</f>
        <v>1656661</v>
      </c>
      <c r="E307" s="8">
        <f t="shared" ref="E307:F307" si="97">SUM(E308:E308)</f>
        <v>0</v>
      </c>
      <c r="F307" s="8">
        <f t="shared" si="97"/>
        <v>1656661</v>
      </c>
    </row>
    <row r="308" spans="1:6" s="17" customFormat="1" x14ac:dyDescent="0.2">
      <c r="A308" s="10"/>
      <c r="B308" s="10"/>
      <c r="C308" s="68" t="s">
        <v>137</v>
      </c>
      <c r="D308" s="11">
        <v>1656661</v>
      </c>
      <c r="E308" s="11">
        <v>0</v>
      </c>
      <c r="F308" s="11">
        <f t="shared" ref="F308" si="98">D308+E308</f>
        <v>1656661</v>
      </c>
    </row>
    <row r="309" spans="1:6" s="17" customFormat="1" ht="14.25" x14ac:dyDescent="0.2">
      <c r="A309" s="6"/>
      <c r="B309" s="6"/>
      <c r="C309" s="6" t="s">
        <v>3</v>
      </c>
      <c r="D309" s="8">
        <f t="shared" ref="D309:F310" si="99">D310</f>
        <v>1656661</v>
      </c>
      <c r="E309" s="8">
        <f t="shared" si="99"/>
        <v>0</v>
      </c>
      <c r="F309" s="8">
        <f t="shared" si="99"/>
        <v>1656661</v>
      </c>
    </row>
    <row r="310" spans="1:6" s="17" customFormat="1" ht="15" x14ac:dyDescent="0.25">
      <c r="A310" s="19"/>
      <c r="B310" s="19"/>
      <c r="C310" s="19" t="s">
        <v>2</v>
      </c>
      <c r="D310" s="42">
        <f t="shared" si="99"/>
        <v>1656661</v>
      </c>
      <c r="E310" s="42">
        <f t="shared" si="99"/>
        <v>0</v>
      </c>
      <c r="F310" s="42">
        <f t="shared" si="99"/>
        <v>1656661</v>
      </c>
    </row>
    <row r="311" spans="1:6" s="17" customFormat="1" x14ac:dyDescent="0.2">
      <c r="A311" s="10"/>
      <c r="B311" s="10"/>
      <c r="C311" s="10" t="s">
        <v>103</v>
      </c>
      <c r="D311" s="11">
        <v>1656661</v>
      </c>
      <c r="E311" s="11">
        <v>0</v>
      </c>
      <c r="F311" s="11">
        <f t="shared" ref="F311" si="100">D311+E311</f>
        <v>1656661</v>
      </c>
    </row>
    <row r="312" spans="1:6" s="17" customFormat="1" ht="11.25" x14ac:dyDescent="0.2">
      <c r="A312" s="59"/>
      <c r="D312" s="18"/>
      <c r="E312" s="18"/>
      <c r="F312" s="18"/>
    </row>
    <row r="313" spans="1:6" s="17" customFormat="1" ht="11.25" x14ac:dyDescent="0.2">
      <c r="A313" s="59"/>
      <c r="D313" s="18"/>
      <c r="E313" s="18"/>
      <c r="F313" s="18"/>
    </row>
    <row r="314" spans="1:6" ht="15.75" x14ac:dyDescent="0.25">
      <c r="A314" s="4" t="s">
        <v>340</v>
      </c>
      <c r="B314" s="3" t="s">
        <v>108</v>
      </c>
      <c r="C314" s="4" t="s">
        <v>363</v>
      </c>
      <c r="D314" s="5"/>
      <c r="E314" s="5"/>
      <c r="F314" s="5"/>
    </row>
    <row r="315" spans="1:6" ht="15.75" x14ac:dyDescent="0.25">
      <c r="A315" s="4"/>
      <c r="B315" s="3"/>
      <c r="C315" s="4" t="s">
        <v>341</v>
      </c>
      <c r="D315" s="5"/>
      <c r="E315" s="5"/>
      <c r="F315" s="5"/>
    </row>
    <row r="316" spans="1:6" s="17" customFormat="1" ht="11.25" x14ac:dyDescent="0.2">
      <c r="A316" s="59"/>
      <c r="B316" s="16"/>
      <c r="D316" s="18"/>
      <c r="E316" s="18"/>
      <c r="F316" s="18"/>
    </row>
    <row r="317" spans="1:6" ht="14.25" x14ac:dyDescent="0.2">
      <c r="A317" s="6"/>
      <c r="B317" s="6"/>
      <c r="C317" s="130" t="s">
        <v>71</v>
      </c>
      <c r="D317" s="8">
        <f>D318</f>
        <v>946551</v>
      </c>
      <c r="E317" s="8">
        <f t="shared" ref="E317:F317" si="101">E318</f>
        <v>0</v>
      </c>
      <c r="F317" s="8">
        <f t="shared" si="101"/>
        <v>946551</v>
      </c>
    </row>
    <row r="318" spans="1:6" x14ac:dyDescent="0.2">
      <c r="C318" s="10" t="s">
        <v>137</v>
      </c>
      <c r="D318" s="11">
        <v>946551</v>
      </c>
      <c r="E318" s="11">
        <v>0</v>
      </c>
      <c r="F318" s="11">
        <f t="shared" ref="F318" si="102">D318+E318</f>
        <v>946551</v>
      </c>
    </row>
    <row r="319" spans="1:6" ht="14.25" x14ac:dyDescent="0.2">
      <c r="A319" s="6"/>
      <c r="B319" s="6"/>
      <c r="C319" s="6" t="s">
        <v>3</v>
      </c>
      <c r="D319" s="8">
        <f t="shared" ref="D319:F320" si="103">D320</f>
        <v>946551</v>
      </c>
      <c r="E319" s="8">
        <f t="shared" si="103"/>
        <v>0</v>
      </c>
      <c r="F319" s="8">
        <f t="shared" si="103"/>
        <v>946551</v>
      </c>
    </row>
    <row r="320" spans="1:6" ht="15" x14ac:dyDescent="0.25">
      <c r="A320" s="19"/>
      <c r="B320" s="19"/>
      <c r="C320" s="19" t="s">
        <v>2</v>
      </c>
      <c r="D320" s="42">
        <f t="shared" si="103"/>
        <v>946551</v>
      </c>
      <c r="E320" s="42">
        <f t="shared" si="103"/>
        <v>0</v>
      </c>
      <c r="F320" s="42">
        <f t="shared" si="103"/>
        <v>946551</v>
      </c>
    </row>
    <row r="321" spans="1:6" x14ac:dyDescent="0.2">
      <c r="C321" s="10" t="s">
        <v>6</v>
      </c>
      <c r="D321" s="11">
        <v>946551</v>
      </c>
      <c r="E321" s="11">
        <v>0</v>
      </c>
      <c r="F321" s="11">
        <f t="shared" ref="F321:F323" si="104">D321+E321</f>
        <v>946551</v>
      </c>
    </row>
    <row r="322" spans="1:6" x14ac:dyDescent="0.2">
      <c r="C322" s="57" t="s">
        <v>134</v>
      </c>
      <c r="D322" s="11">
        <v>35334</v>
      </c>
      <c r="E322" s="11">
        <v>0</v>
      </c>
      <c r="F322" s="11">
        <f t="shared" si="104"/>
        <v>35334</v>
      </c>
    </row>
    <row r="323" spans="1:6" x14ac:dyDescent="0.2">
      <c r="C323" s="63" t="s">
        <v>138</v>
      </c>
      <c r="D323" s="11">
        <v>28589</v>
      </c>
      <c r="E323" s="11">
        <v>0</v>
      </c>
      <c r="F323" s="11">
        <f t="shared" si="104"/>
        <v>28589</v>
      </c>
    </row>
    <row r="324" spans="1:6" s="17" customFormat="1" ht="11.25" x14ac:dyDescent="0.2">
      <c r="A324" s="59"/>
      <c r="D324" s="18"/>
      <c r="E324" s="18"/>
      <c r="F324" s="18"/>
    </row>
    <row r="325" spans="1:6" ht="15.75" x14ac:dyDescent="0.25">
      <c r="A325" s="4" t="s">
        <v>36</v>
      </c>
      <c r="B325" s="3" t="s">
        <v>128</v>
      </c>
      <c r="C325" s="4" t="s">
        <v>68</v>
      </c>
      <c r="D325" s="5"/>
      <c r="E325" s="5"/>
      <c r="F325" s="5"/>
    </row>
    <row r="326" spans="1:6" s="59" customFormat="1" ht="11.25" x14ac:dyDescent="0.2">
      <c r="A326" s="76"/>
      <c r="B326" s="77"/>
      <c r="C326" s="76"/>
      <c r="D326" s="78"/>
      <c r="E326" s="78"/>
      <c r="F326" s="78"/>
    </row>
    <row r="327" spans="1:6" ht="14.25" x14ac:dyDescent="0.2">
      <c r="A327" s="6"/>
      <c r="B327" s="6"/>
      <c r="C327" s="6" t="s">
        <v>71</v>
      </c>
      <c r="D327" s="8">
        <f>D328</f>
        <v>305048</v>
      </c>
      <c r="E327" s="8">
        <f t="shared" ref="E327:F327" si="105">E328</f>
        <v>0</v>
      </c>
      <c r="F327" s="8">
        <f t="shared" si="105"/>
        <v>305048</v>
      </c>
    </row>
    <row r="328" spans="1:6" x14ac:dyDescent="0.2">
      <c r="C328" s="10" t="s">
        <v>137</v>
      </c>
      <c r="D328" s="11">
        <v>305048</v>
      </c>
      <c r="E328" s="11">
        <v>0</v>
      </c>
      <c r="F328" s="11">
        <f t="shared" ref="F328" si="106">D328+E328</f>
        <v>305048</v>
      </c>
    </row>
    <row r="329" spans="1:6" ht="14.25" x14ac:dyDescent="0.2">
      <c r="A329" s="6"/>
      <c r="B329" s="6"/>
      <c r="C329" s="6" t="s">
        <v>3</v>
      </c>
      <c r="D329" s="8">
        <f t="shared" ref="D329:F330" si="107">D330</f>
        <v>305048</v>
      </c>
      <c r="E329" s="8">
        <f t="shared" si="107"/>
        <v>0</v>
      </c>
      <c r="F329" s="8">
        <f t="shared" si="107"/>
        <v>305048</v>
      </c>
    </row>
    <row r="330" spans="1:6" ht="15" x14ac:dyDescent="0.25">
      <c r="A330" s="19"/>
      <c r="B330" s="19"/>
      <c r="C330" s="19" t="s">
        <v>2</v>
      </c>
      <c r="D330" s="42">
        <f t="shared" si="107"/>
        <v>305048</v>
      </c>
      <c r="E330" s="42">
        <f t="shared" si="107"/>
        <v>0</v>
      </c>
      <c r="F330" s="42">
        <f t="shared" si="107"/>
        <v>305048</v>
      </c>
    </row>
    <row r="331" spans="1:6" x14ac:dyDescent="0.2">
      <c r="C331" s="10" t="s">
        <v>1</v>
      </c>
      <c r="D331" s="11">
        <v>305048</v>
      </c>
      <c r="E331" s="11">
        <v>0</v>
      </c>
      <c r="F331" s="11">
        <f t="shared" ref="F331" si="108">D331+E331</f>
        <v>305048</v>
      </c>
    </row>
    <row r="332" spans="1:6" s="17" customFormat="1" ht="11.25" x14ac:dyDescent="0.2">
      <c r="A332" s="59"/>
      <c r="D332" s="18"/>
      <c r="E332" s="18"/>
      <c r="F332" s="18"/>
    </row>
    <row r="333" spans="1:6" ht="15.75" x14ac:dyDescent="0.25">
      <c r="A333" s="4" t="s">
        <v>235</v>
      </c>
      <c r="B333" s="3" t="s">
        <v>236</v>
      </c>
      <c r="C333" s="4" t="s">
        <v>313</v>
      </c>
      <c r="D333" s="5"/>
      <c r="E333" s="5"/>
      <c r="F333" s="5"/>
    </row>
    <row r="334" spans="1:6" ht="15.75" x14ac:dyDescent="0.25">
      <c r="A334" s="4"/>
      <c r="B334" s="3"/>
      <c r="C334" s="4" t="s">
        <v>314</v>
      </c>
      <c r="D334" s="5"/>
      <c r="E334" s="5"/>
      <c r="F334" s="5"/>
    </row>
    <row r="335" spans="1:6" s="17" customFormat="1" ht="11.25" x14ac:dyDescent="0.2">
      <c r="A335" s="59"/>
      <c r="B335" s="16"/>
      <c r="D335" s="18"/>
      <c r="E335" s="18"/>
      <c r="F335" s="18"/>
    </row>
    <row r="336" spans="1:6" ht="14.25" x14ac:dyDescent="0.2">
      <c r="A336" s="6"/>
      <c r="B336" s="6"/>
      <c r="C336" s="6" t="s">
        <v>71</v>
      </c>
      <c r="D336" s="8">
        <f>D337</f>
        <v>80000</v>
      </c>
      <c r="E336" s="8">
        <f t="shared" ref="E336:F336" si="109">E337</f>
        <v>0</v>
      </c>
      <c r="F336" s="8">
        <f t="shared" si="109"/>
        <v>80000</v>
      </c>
    </row>
    <row r="337" spans="1:6" x14ac:dyDescent="0.2">
      <c r="C337" s="10" t="s">
        <v>137</v>
      </c>
      <c r="D337" s="11">
        <v>80000</v>
      </c>
      <c r="E337" s="11">
        <v>0</v>
      </c>
      <c r="F337" s="11">
        <f t="shared" ref="F337" si="110">D337+E337</f>
        <v>80000</v>
      </c>
    </row>
    <row r="338" spans="1:6" ht="14.25" x14ac:dyDescent="0.2">
      <c r="A338" s="6"/>
      <c r="B338" s="6"/>
      <c r="C338" s="6" t="s">
        <v>3</v>
      </c>
      <c r="D338" s="8">
        <f t="shared" ref="D338:F339" si="111">D339</f>
        <v>80000</v>
      </c>
      <c r="E338" s="8">
        <f t="shared" si="111"/>
        <v>0</v>
      </c>
      <c r="F338" s="8">
        <f t="shared" si="111"/>
        <v>80000</v>
      </c>
    </row>
    <row r="339" spans="1:6" ht="15" x14ac:dyDescent="0.25">
      <c r="A339" s="19"/>
      <c r="B339" s="19"/>
      <c r="C339" s="19" t="s">
        <v>2</v>
      </c>
      <c r="D339" s="42">
        <f t="shared" si="111"/>
        <v>80000</v>
      </c>
      <c r="E339" s="42">
        <f t="shared" si="111"/>
        <v>0</v>
      </c>
      <c r="F339" s="42">
        <f t="shared" si="111"/>
        <v>80000</v>
      </c>
    </row>
    <row r="340" spans="1:6" x14ac:dyDescent="0.2">
      <c r="C340" s="10" t="s">
        <v>106</v>
      </c>
      <c r="D340" s="11">
        <v>80000</v>
      </c>
      <c r="E340" s="11">
        <v>0</v>
      </c>
      <c r="F340" s="11">
        <f t="shared" ref="F340" si="112">D340+E340</f>
        <v>80000</v>
      </c>
    </row>
    <row r="341" spans="1:6" s="17" customFormat="1" ht="11.25" x14ac:dyDescent="0.2">
      <c r="A341" s="59"/>
      <c r="D341" s="18"/>
      <c r="E341" s="18"/>
      <c r="F341" s="18"/>
    </row>
    <row r="342" spans="1:6" s="17" customFormat="1" ht="15.75" x14ac:dyDescent="0.25">
      <c r="A342" s="4" t="s">
        <v>253</v>
      </c>
      <c r="B342" s="3" t="s">
        <v>122</v>
      </c>
      <c r="C342" s="4" t="s">
        <v>281</v>
      </c>
      <c r="D342" s="5"/>
      <c r="E342" s="5"/>
      <c r="F342" s="5"/>
    </row>
    <row r="343" spans="1:6" s="17" customFormat="1" ht="11.25" x14ac:dyDescent="0.2">
      <c r="A343" s="59"/>
      <c r="B343" s="16"/>
      <c r="D343" s="18"/>
      <c r="E343" s="18"/>
      <c r="F343" s="18"/>
    </row>
    <row r="344" spans="1:6" s="17" customFormat="1" ht="14.25" x14ac:dyDescent="0.2">
      <c r="A344" s="6"/>
      <c r="B344" s="6"/>
      <c r="C344" s="6" t="s">
        <v>71</v>
      </c>
      <c r="D344" s="8">
        <f>D345</f>
        <v>1316307</v>
      </c>
      <c r="E344" s="8">
        <f t="shared" ref="E344:F344" si="113">E345</f>
        <v>0</v>
      </c>
      <c r="F344" s="8">
        <f t="shared" si="113"/>
        <v>1316307</v>
      </c>
    </row>
    <row r="345" spans="1:6" s="17" customFormat="1" x14ac:dyDescent="0.2">
      <c r="A345" s="10"/>
      <c r="B345" s="10"/>
      <c r="C345" s="10" t="s">
        <v>137</v>
      </c>
      <c r="D345" s="11">
        <v>1316307</v>
      </c>
      <c r="E345" s="11">
        <v>0</v>
      </c>
      <c r="F345" s="11">
        <f t="shared" ref="F345" si="114">D345+E345</f>
        <v>1316307</v>
      </c>
    </row>
    <row r="346" spans="1:6" s="17" customFormat="1" ht="14.25" x14ac:dyDescent="0.2">
      <c r="A346" s="6"/>
      <c r="B346" s="6"/>
      <c r="C346" s="6" t="s">
        <v>3</v>
      </c>
      <c r="D346" s="8">
        <f>D347</f>
        <v>1316307</v>
      </c>
      <c r="E346" s="8">
        <f t="shared" ref="E346:F346" si="115">E347</f>
        <v>0</v>
      </c>
      <c r="F346" s="8">
        <f t="shared" si="115"/>
        <v>1316307</v>
      </c>
    </row>
    <row r="347" spans="1:6" ht="15" x14ac:dyDescent="0.25">
      <c r="A347" s="19"/>
      <c r="B347" s="19"/>
      <c r="C347" s="19" t="s">
        <v>102</v>
      </c>
      <c r="D347" s="42">
        <v>1316307</v>
      </c>
      <c r="E347" s="42">
        <v>0</v>
      </c>
      <c r="F347" s="42">
        <f t="shared" ref="F347" si="116">D347+E347</f>
        <v>1316307</v>
      </c>
    </row>
    <row r="348" spans="1:6" s="17" customFormat="1" ht="11.25" x14ac:dyDescent="0.2">
      <c r="A348" s="59"/>
      <c r="D348" s="18"/>
      <c r="E348" s="18"/>
      <c r="F348" s="18"/>
    </row>
    <row r="349" spans="1:6" ht="15.75" x14ac:dyDescent="0.25">
      <c r="A349" s="4" t="s">
        <v>285</v>
      </c>
      <c r="B349" s="3" t="s">
        <v>122</v>
      </c>
      <c r="C349" s="4" t="s">
        <v>284</v>
      </c>
      <c r="D349" s="5"/>
      <c r="E349" s="5"/>
      <c r="F349" s="5"/>
    </row>
    <row r="350" spans="1:6" s="17" customFormat="1" ht="11.25" x14ac:dyDescent="0.2">
      <c r="A350" s="59"/>
      <c r="B350" s="16"/>
      <c r="D350" s="18"/>
      <c r="E350" s="18"/>
      <c r="F350" s="18"/>
    </row>
    <row r="351" spans="1:6" ht="14.25" x14ac:dyDescent="0.2">
      <c r="A351" s="6"/>
      <c r="B351" s="6"/>
      <c r="C351" s="6" t="s">
        <v>71</v>
      </c>
      <c r="D351" s="8">
        <f>D352</f>
        <v>280000</v>
      </c>
      <c r="E351" s="8">
        <f t="shared" ref="E351:F351" si="117">E352</f>
        <v>50000</v>
      </c>
      <c r="F351" s="8">
        <f t="shared" si="117"/>
        <v>330000</v>
      </c>
    </row>
    <row r="352" spans="1:6" x14ac:dyDescent="0.2">
      <c r="C352" s="10" t="s">
        <v>137</v>
      </c>
      <c r="D352" s="11">
        <v>280000</v>
      </c>
      <c r="E352" s="11">
        <f>-100000+25000+125000</f>
        <v>50000</v>
      </c>
      <c r="F352" s="11">
        <f t="shared" ref="F352" si="118">D352+E352</f>
        <v>330000</v>
      </c>
    </row>
    <row r="353" spans="1:6" s="59" customFormat="1" ht="14.25" x14ac:dyDescent="0.2">
      <c r="A353" s="6"/>
      <c r="B353" s="69"/>
      <c r="C353" s="6" t="s">
        <v>3</v>
      </c>
      <c r="D353" s="43">
        <f>D354+D357</f>
        <v>280000</v>
      </c>
      <c r="E353" s="43">
        <f t="shared" ref="E353:F353" si="119">E354+E357</f>
        <v>50000</v>
      </c>
      <c r="F353" s="43">
        <f t="shared" si="119"/>
        <v>330000</v>
      </c>
    </row>
    <row r="354" spans="1:6" s="59" customFormat="1" ht="15" x14ac:dyDescent="0.25">
      <c r="A354" s="19"/>
      <c r="B354" s="28"/>
      <c r="C354" s="19" t="s">
        <v>2</v>
      </c>
      <c r="D354" s="14">
        <f>D355+D356</f>
        <v>155000</v>
      </c>
      <c r="E354" s="14">
        <f t="shared" ref="E354:F354" si="120">E355+E356</f>
        <v>25000</v>
      </c>
      <c r="F354" s="14">
        <f t="shared" si="120"/>
        <v>180000</v>
      </c>
    </row>
    <row r="355" spans="1:6" s="59" customFormat="1" x14ac:dyDescent="0.2">
      <c r="A355" s="10"/>
      <c r="B355" s="74"/>
      <c r="C355" s="10" t="s">
        <v>1</v>
      </c>
      <c r="D355" s="51">
        <v>30000</v>
      </c>
      <c r="E355" s="126">
        <v>0</v>
      </c>
      <c r="F355" s="11">
        <f t="shared" ref="F355:F357" si="121">D355+E355</f>
        <v>30000</v>
      </c>
    </row>
    <row r="356" spans="1:6" s="59" customFormat="1" x14ac:dyDescent="0.2">
      <c r="A356" s="10"/>
      <c r="B356" s="74"/>
      <c r="C356" s="68" t="s">
        <v>103</v>
      </c>
      <c r="D356" s="51">
        <v>125000</v>
      </c>
      <c r="E356" s="126">
        <v>25000</v>
      </c>
      <c r="F356" s="11">
        <f t="shared" si="121"/>
        <v>150000</v>
      </c>
    </row>
    <row r="357" spans="1:6" s="59" customFormat="1" ht="15" x14ac:dyDescent="0.25">
      <c r="A357" s="19"/>
      <c r="B357" s="28"/>
      <c r="C357" s="19" t="s">
        <v>102</v>
      </c>
      <c r="D357" s="14">
        <v>125000</v>
      </c>
      <c r="E357" s="144">
        <f>-100000+125000</f>
        <v>25000</v>
      </c>
      <c r="F357" s="42">
        <f t="shared" si="121"/>
        <v>150000</v>
      </c>
    </row>
    <row r="358" spans="1:6" s="17" customFormat="1" ht="11.25" x14ac:dyDescent="0.2">
      <c r="A358" s="59"/>
      <c r="D358" s="18"/>
      <c r="E358" s="142"/>
      <c r="F358" s="18"/>
    </row>
    <row r="359" spans="1:6" ht="15.75" x14ac:dyDescent="0.25">
      <c r="A359" s="4" t="s">
        <v>72</v>
      </c>
      <c r="B359" s="3" t="s">
        <v>124</v>
      </c>
      <c r="C359" s="4" t="s">
        <v>232</v>
      </c>
      <c r="D359" s="5"/>
      <c r="E359" s="145"/>
      <c r="F359" s="5"/>
    </row>
    <row r="360" spans="1:6" s="17" customFormat="1" ht="11.25" x14ac:dyDescent="0.2">
      <c r="A360" s="59"/>
      <c r="B360" s="16"/>
      <c r="D360" s="18"/>
      <c r="E360" s="18"/>
      <c r="F360" s="18"/>
    </row>
    <row r="361" spans="1:6" ht="14.25" x14ac:dyDescent="0.2">
      <c r="A361" s="6"/>
      <c r="B361" s="6"/>
      <c r="C361" s="6" t="s">
        <v>71</v>
      </c>
      <c r="D361" s="8">
        <f>D362</f>
        <v>97154</v>
      </c>
      <c r="E361" s="8">
        <f t="shared" ref="E361:F361" si="122">E362</f>
        <v>0</v>
      </c>
      <c r="F361" s="8">
        <f t="shared" si="122"/>
        <v>97154</v>
      </c>
    </row>
    <row r="362" spans="1:6" x14ac:dyDescent="0.2">
      <c r="C362" s="10" t="s">
        <v>137</v>
      </c>
      <c r="D362" s="11">
        <v>97154</v>
      </c>
      <c r="E362" s="11">
        <v>0</v>
      </c>
      <c r="F362" s="11">
        <f t="shared" ref="F362" si="123">D362+E362</f>
        <v>97154</v>
      </c>
    </row>
    <row r="363" spans="1:6" ht="14.25" x14ac:dyDescent="0.2">
      <c r="A363" s="6"/>
      <c r="B363" s="6"/>
      <c r="C363" s="6" t="s">
        <v>3</v>
      </c>
      <c r="D363" s="8">
        <f t="shared" ref="D363:F364" si="124">D364</f>
        <v>97154</v>
      </c>
      <c r="E363" s="8">
        <f t="shared" si="124"/>
        <v>0</v>
      </c>
      <c r="F363" s="8">
        <f t="shared" si="124"/>
        <v>97154</v>
      </c>
    </row>
    <row r="364" spans="1:6" ht="15" x14ac:dyDescent="0.25">
      <c r="A364" s="19"/>
      <c r="B364" s="19"/>
      <c r="C364" s="19" t="s">
        <v>2</v>
      </c>
      <c r="D364" s="42">
        <f t="shared" si="124"/>
        <v>97154</v>
      </c>
      <c r="E364" s="42">
        <f t="shared" si="124"/>
        <v>0</v>
      </c>
      <c r="F364" s="42">
        <f t="shared" si="124"/>
        <v>97154</v>
      </c>
    </row>
    <row r="365" spans="1:6" x14ac:dyDescent="0.2">
      <c r="C365" s="10" t="s">
        <v>6</v>
      </c>
      <c r="D365" s="11">
        <v>97154</v>
      </c>
      <c r="E365" s="11">
        <v>0</v>
      </c>
      <c r="F365" s="11">
        <f t="shared" ref="F365:F367" si="125">D365+E365</f>
        <v>97154</v>
      </c>
    </row>
    <row r="366" spans="1:6" x14ac:dyDescent="0.2">
      <c r="C366" s="57" t="s">
        <v>134</v>
      </c>
      <c r="D366" s="11">
        <v>85302</v>
      </c>
      <c r="E366" s="11">
        <v>0</v>
      </c>
      <c r="F366" s="11">
        <f t="shared" si="125"/>
        <v>85302</v>
      </c>
    </row>
    <row r="367" spans="1:6" x14ac:dyDescent="0.2">
      <c r="C367" s="63" t="s">
        <v>138</v>
      </c>
      <c r="D367" s="11">
        <v>66612</v>
      </c>
      <c r="E367" s="11">
        <v>0</v>
      </c>
      <c r="F367" s="11">
        <f t="shared" si="125"/>
        <v>66612</v>
      </c>
    </row>
    <row r="368" spans="1:6" s="17" customFormat="1" ht="11.25" x14ac:dyDescent="0.2">
      <c r="A368" s="59"/>
      <c r="D368" s="18"/>
      <c r="E368" s="18"/>
      <c r="F368" s="18"/>
    </row>
    <row r="369" spans="1:6" s="17" customFormat="1" ht="11.25" x14ac:dyDescent="0.2">
      <c r="A369" s="59"/>
      <c r="D369" s="18"/>
      <c r="E369" s="18"/>
      <c r="F369" s="18"/>
    </row>
    <row r="370" spans="1:6" s="17" customFormat="1" ht="11.25" x14ac:dyDescent="0.2">
      <c r="A370" s="59"/>
      <c r="D370" s="18"/>
      <c r="E370" s="18"/>
      <c r="F370" s="18"/>
    </row>
    <row r="371" spans="1:6" s="17" customFormat="1" ht="11.25" x14ac:dyDescent="0.2">
      <c r="A371" s="59"/>
      <c r="D371" s="18"/>
      <c r="E371" s="18"/>
      <c r="F371" s="18"/>
    </row>
    <row r="372" spans="1:6" s="17" customFormat="1" ht="11.25" x14ac:dyDescent="0.2">
      <c r="A372" s="59"/>
      <c r="D372" s="18"/>
      <c r="E372" s="18"/>
      <c r="F372" s="18"/>
    </row>
    <row r="373" spans="1:6" s="17" customFormat="1" ht="11.25" x14ac:dyDescent="0.2">
      <c r="A373" s="59"/>
      <c r="D373" s="18"/>
      <c r="E373" s="18"/>
      <c r="F373" s="18"/>
    </row>
    <row r="374" spans="1:6" s="17" customFormat="1" ht="11.25" x14ac:dyDescent="0.2">
      <c r="A374" s="59"/>
      <c r="D374" s="18"/>
      <c r="E374" s="18"/>
      <c r="F374" s="18"/>
    </row>
    <row r="375" spans="1:6" s="17" customFormat="1" ht="11.25" x14ac:dyDescent="0.2">
      <c r="A375" s="59"/>
      <c r="D375" s="18"/>
      <c r="E375" s="18"/>
      <c r="F375" s="18"/>
    </row>
    <row r="376" spans="1:6" s="17" customFormat="1" ht="11.25" x14ac:dyDescent="0.2">
      <c r="A376" s="59"/>
      <c r="D376" s="18"/>
      <c r="E376" s="18"/>
      <c r="F376" s="18"/>
    </row>
    <row r="377" spans="1:6" ht="15.75" x14ac:dyDescent="0.25">
      <c r="A377" s="4" t="s">
        <v>74</v>
      </c>
      <c r="B377" s="3"/>
      <c r="C377" s="4" t="s">
        <v>75</v>
      </c>
      <c r="D377" s="5"/>
      <c r="E377" s="5"/>
      <c r="F377" s="5"/>
    </row>
    <row r="378" spans="1:6" s="17" customFormat="1" ht="11.25" x14ac:dyDescent="0.2">
      <c r="B378" s="16"/>
      <c r="D378" s="18"/>
      <c r="E378" s="18"/>
      <c r="F378" s="18"/>
    </row>
    <row r="379" spans="1:6" ht="14.25" x14ac:dyDescent="0.2">
      <c r="A379" s="6"/>
      <c r="B379" s="6"/>
      <c r="C379" s="6" t="s">
        <v>71</v>
      </c>
      <c r="D379" s="8">
        <f>D380</f>
        <v>23000994</v>
      </c>
      <c r="E379" s="8">
        <f t="shared" ref="E379:F379" si="126">E380</f>
        <v>63385903</v>
      </c>
      <c r="F379" s="8">
        <f t="shared" si="126"/>
        <v>86386897</v>
      </c>
    </row>
    <row r="380" spans="1:6" x14ac:dyDescent="0.2">
      <c r="C380" s="10" t="s">
        <v>137</v>
      </c>
      <c r="D380" s="11">
        <v>23000994</v>
      </c>
      <c r="E380" s="11">
        <v>63385903</v>
      </c>
      <c r="F380" s="11">
        <f t="shared" ref="F380" si="127">D380+E380</f>
        <v>86386897</v>
      </c>
    </row>
    <row r="381" spans="1:6" ht="14.25" x14ac:dyDescent="0.2">
      <c r="A381" s="6"/>
      <c r="B381" s="6"/>
      <c r="C381" s="6" t="s">
        <v>3</v>
      </c>
      <c r="D381" s="8">
        <f>D382</f>
        <v>23000994</v>
      </c>
      <c r="E381" s="8">
        <f t="shared" ref="E381:F381" si="128">E382</f>
        <v>63385903</v>
      </c>
      <c r="F381" s="8">
        <f t="shared" si="128"/>
        <v>86386897</v>
      </c>
    </row>
    <row r="382" spans="1:6" ht="15" x14ac:dyDescent="0.25">
      <c r="A382" s="19"/>
      <c r="B382" s="19"/>
      <c r="C382" s="19" t="s">
        <v>102</v>
      </c>
      <c r="D382" s="42">
        <v>23000994</v>
      </c>
      <c r="E382" s="42">
        <v>63385903</v>
      </c>
      <c r="F382" s="42">
        <f t="shared" ref="F382" si="129">D382+E382</f>
        <v>86386897</v>
      </c>
    </row>
    <row r="383" spans="1:6" s="17" customFormat="1" ht="11.25" x14ac:dyDescent="0.2">
      <c r="A383" s="59"/>
      <c r="D383" s="18"/>
      <c r="E383" s="18"/>
      <c r="F383" s="18"/>
    </row>
    <row r="384" spans="1:6" ht="15.75" x14ac:dyDescent="0.25">
      <c r="A384" s="4" t="s">
        <v>57</v>
      </c>
      <c r="B384" s="3" t="s">
        <v>199</v>
      </c>
      <c r="C384" s="4" t="s">
        <v>315</v>
      </c>
      <c r="D384" s="5"/>
      <c r="E384" s="5"/>
      <c r="F384" s="5"/>
    </row>
    <row r="385" spans="1:6" ht="15.75" x14ac:dyDescent="0.25">
      <c r="A385" s="4"/>
      <c r="B385" s="3"/>
      <c r="C385" s="4" t="s">
        <v>316</v>
      </c>
      <c r="D385" s="5"/>
      <c r="E385" s="5"/>
      <c r="F385" s="5"/>
    </row>
    <row r="386" spans="1:6" ht="15.75" x14ac:dyDescent="0.25">
      <c r="A386" s="4"/>
      <c r="B386" s="3"/>
      <c r="C386" s="4" t="s">
        <v>317</v>
      </c>
      <c r="D386" s="5"/>
      <c r="E386" s="5"/>
      <c r="F386" s="5"/>
    </row>
    <row r="387" spans="1:6" s="17" customFormat="1" ht="11.25" x14ac:dyDescent="0.2">
      <c r="A387" s="59"/>
      <c r="B387" s="16"/>
      <c r="D387" s="18"/>
      <c r="E387" s="18"/>
      <c r="F387" s="18"/>
    </row>
    <row r="388" spans="1:6" ht="14.25" x14ac:dyDescent="0.2">
      <c r="A388" s="6"/>
      <c r="B388" s="6"/>
      <c r="C388" s="6" t="s">
        <v>71</v>
      </c>
      <c r="D388" s="8">
        <f>D389</f>
        <v>4034060</v>
      </c>
      <c r="E388" s="8">
        <f t="shared" ref="E388:F388" si="130">E389</f>
        <v>0</v>
      </c>
      <c r="F388" s="8">
        <f t="shared" si="130"/>
        <v>4034060</v>
      </c>
    </row>
    <row r="389" spans="1:6" x14ac:dyDescent="0.2">
      <c r="C389" s="10" t="s">
        <v>137</v>
      </c>
      <c r="D389" s="11">
        <v>4034060</v>
      </c>
      <c r="E389" s="11">
        <v>0</v>
      </c>
      <c r="F389" s="11">
        <f t="shared" ref="F389" si="131">D389+E389</f>
        <v>4034060</v>
      </c>
    </row>
    <row r="390" spans="1:6" ht="14.25" x14ac:dyDescent="0.2">
      <c r="A390" s="6"/>
      <c r="B390" s="6"/>
      <c r="C390" s="6" t="s">
        <v>3</v>
      </c>
      <c r="D390" s="8">
        <f>D391</f>
        <v>4034060</v>
      </c>
      <c r="E390" s="8">
        <f t="shared" ref="E390:F390" si="132">E391</f>
        <v>0</v>
      </c>
      <c r="F390" s="8">
        <f t="shared" si="132"/>
        <v>4034060</v>
      </c>
    </row>
    <row r="391" spans="1:6" ht="15" x14ac:dyDescent="0.25">
      <c r="A391" s="28"/>
      <c r="B391" s="19"/>
      <c r="C391" s="19" t="s">
        <v>102</v>
      </c>
      <c r="D391" s="42">
        <v>4034060</v>
      </c>
      <c r="E391" s="42">
        <v>0</v>
      </c>
      <c r="F391" s="42">
        <f t="shared" ref="F391" si="133">D391+E391</f>
        <v>4034060</v>
      </c>
    </row>
    <row r="392" spans="1:6" s="17" customFormat="1" ht="11.25" x14ac:dyDescent="0.2">
      <c r="A392" s="59"/>
      <c r="D392" s="18"/>
      <c r="E392" s="18"/>
      <c r="F392" s="18"/>
    </row>
    <row r="393" spans="1:6" ht="15.75" x14ac:dyDescent="0.25">
      <c r="A393" s="4" t="s">
        <v>62</v>
      </c>
      <c r="B393" s="3" t="s">
        <v>122</v>
      </c>
      <c r="C393" s="4" t="s">
        <v>370</v>
      </c>
      <c r="D393" s="5"/>
      <c r="E393" s="5"/>
      <c r="F393" s="5"/>
    </row>
    <row r="394" spans="1:6" s="17" customFormat="1" ht="11.25" x14ac:dyDescent="0.2">
      <c r="A394" s="59"/>
      <c r="B394" s="16"/>
      <c r="D394" s="18"/>
      <c r="E394" s="18"/>
      <c r="F394" s="18"/>
    </row>
    <row r="395" spans="1:6" ht="14.25" x14ac:dyDescent="0.2">
      <c r="A395" s="6"/>
      <c r="B395" s="6"/>
      <c r="C395" s="6" t="s">
        <v>71</v>
      </c>
      <c r="D395" s="8">
        <f>D396</f>
        <v>507391</v>
      </c>
      <c r="E395" s="8">
        <f t="shared" ref="E395:F395" si="134">E396</f>
        <v>-257391</v>
      </c>
      <c r="F395" s="8">
        <f t="shared" si="134"/>
        <v>250000</v>
      </c>
    </row>
    <row r="396" spans="1:6" x14ac:dyDescent="0.2">
      <c r="C396" s="10" t="s">
        <v>137</v>
      </c>
      <c r="D396" s="11">
        <v>507391</v>
      </c>
      <c r="E396" s="125">
        <v>-257391</v>
      </c>
      <c r="F396" s="11">
        <f t="shared" ref="F396" si="135">D396+E396</f>
        <v>250000</v>
      </c>
    </row>
    <row r="397" spans="1:6" ht="14.25" x14ac:dyDescent="0.2">
      <c r="A397" s="6"/>
      <c r="B397" s="6"/>
      <c r="C397" s="6" t="s">
        <v>3</v>
      </c>
      <c r="D397" s="8">
        <f>D398</f>
        <v>507391</v>
      </c>
      <c r="E397" s="8">
        <f t="shared" ref="E397:F398" si="136">E398</f>
        <v>-257391</v>
      </c>
      <c r="F397" s="8">
        <f t="shared" si="136"/>
        <v>250000</v>
      </c>
    </row>
    <row r="398" spans="1:6" ht="15" x14ac:dyDescent="0.25">
      <c r="A398" s="19"/>
      <c r="B398" s="19"/>
      <c r="C398" s="19" t="s">
        <v>2</v>
      </c>
      <c r="D398" s="42">
        <f>D399</f>
        <v>507391</v>
      </c>
      <c r="E398" s="42">
        <f t="shared" si="136"/>
        <v>-257391</v>
      </c>
      <c r="F398" s="42">
        <f t="shared" si="136"/>
        <v>250000</v>
      </c>
    </row>
    <row r="399" spans="1:6" x14ac:dyDescent="0.2">
      <c r="C399" s="10" t="s">
        <v>1</v>
      </c>
      <c r="D399" s="11">
        <v>507391</v>
      </c>
      <c r="E399" s="11">
        <v>-257391</v>
      </c>
      <c r="F399" s="11">
        <f t="shared" ref="F399" si="137">D399+E399</f>
        <v>250000</v>
      </c>
    </row>
    <row r="400" spans="1:6" s="17" customFormat="1" ht="11.25" x14ac:dyDescent="0.2">
      <c r="A400" s="59"/>
      <c r="D400" s="18"/>
      <c r="E400" s="18"/>
      <c r="F400" s="18"/>
    </row>
    <row r="401" spans="1:6" s="4" customFormat="1" ht="15.75" x14ac:dyDescent="0.25">
      <c r="A401" s="4" t="s">
        <v>76</v>
      </c>
      <c r="B401" s="80"/>
      <c r="C401" s="4" t="s">
        <v>90</v>
      </c>
      <c r="D401" s="5"/>
      <c r="E401" s="5"/>
      <c r="F401" s="5"/>
    </row>
    <row r="402" spans="1:6" s="76" customFormat="1" ht="10.5" x14ac:dyDescent="0.15">
      <c r="B402" s="81"/>
      <c r="D402" s="78"/>
      <c r="E402" s="78"/>
      <c r="F402" s="78"/>
    </row>
    <row r="403" spans="1:6" s="6" customFormat="1" ht="14.25" x14ac:dyDescent="0.2">
      <c r="C403" s="6" t="s">
        <v>71</v>
      </c>
      <c r="D403" s="8">
        <f>SUM(D404:D407)</f>
        <v>117595103</v>
      </c>
      <c r="E403" s="8">
        <f t="shared" ref="E403:F403" si="138">SUM(E404:E407)</f>
        <v>0</v>
      </c>
      <c r="F403" s="8">
        <f t="shared" si="138"/>
        <v>117595103</v>
      </c>
    </row>
    <row r="404" spans="1:6" x14ac:dyDescent="0.2">
      <c r="C404" s="10" t="s">
        <v>137</v>
      </c>
      <c r="D404" s="11">
        <v>53801229</v>
      </c>
      <c r="E404" s="11">
        <v>0</v>
      </c>
      <c r="F404" s="11">
        <f t="shared" ref="F404:F407" si="139">D404+E404</f>
        <v>53801229</v>
      </c>
    </row>
    <row r="405" spans="1:6" s="52" customFormat="1" x14ac:dyDescent="0.2">
      <c r="A405" s="10"/>
      <c r="C405" s="52" t="s">
        <v>213</v>
      </c>
      <c r="D405" s="51">
        <v>60767695</v>
      </c>
      <c r="E405" s="51">
        <v>0</v>
      </c>
      <c r="F405" s="11">
        <f t="shared" si="139"/>
        <v>60767695</v>
      </c>
    </row>
    <row r="406" spans="1:6" x14ac:dyDescent="0.2">
      <c r="C406" s="10" t="s">
        <v>135</v>
      </c>
      <c r="D406" s="11">
        <v>3010444</v>
      </c>
      <c r="E406" s="11">
        <v>0</v>
      </c>
      <c r="F406" s="11">
        <f t="shared" si="139"/>
        <v>3010444</v>
      </c>
    </row>
    <row r="407" spans="1:6" x14ac:dyDescent="0.2">
      <c r="C407" s="10" t="s">
        <v>238</v>
      </c>
      <c r="D407" s="51">
        <v>15735</v>
      </c>
      <c r="E407" s="51">
        <v>0</v>
      </c>
      <c r="F407" s="11">
        <f t="shared" si="139"/>
        <v>15735</v>
      </c>
    </row>
    <row r="408" spans="1:6" s="6" customFormat="1" ht="14.25" x14ac:dyDescent="0.2">
      <c r="C408" s="6" t="s">
        <v>3</v>
      </c>
      <c r="D408" s="8">
        <f>D409+D416</f>
        <v>117595103</v>
      </c>
      <c r="E408" s="8">
        <f t="shared" ref="E408:F408" si="140">E409+E416</f>
        <v>0</v>
      </c>
      <c r="F408" s="8">
        <f t="shared" si="140"/>
        <v>117595103</v>
      </c>
    </row>
    <row r="409" spans="1:6" s="19" customFormat="1" ht="15" x14ac:dyDescent="0.25">
      <c r="C409" s="19" t="s">
        <v>2</v>
      </c>
      <c r="D409" s="42">
        <f>D410+D415+D413+D414</f>
        <v>11469374</v>
      </c>
      <c r="E409" s="42">
        <f t="shared" ref="E409:F409" si="141">E410+E415+E413+E414</f>
        <v>0</v>
      </c>
      <c r="F409" s="42">
        <f t="shared" si="141"/>
        <v>11469374</v>
      </c>
    </row>
    <row r="410" spans="1:6" x14ac:dyDescent="0.2">
      <c r="C410" s="10" t="s">
        <v>6</v>
      </c>
      <c r="D410" s="11">
        <v>9741888</v>
      </c>
      <c r="E410" s="11">
        <v>0</v>
      </c>
      <c r="F410" s="11">
        <f t="shared" ref="F410:F416" si="142">D410+E410</f>
        <v>9741888</v>
      </c>
    </row>
    <row r="411" spans="1:6" x14ac:dyDescent="0.2">
      <c r="C411" s="57" t="s">
        <v>134</v>
      </c>
      <c r="D411" s="11">
        <v>5408754</v>
      </c>
      <c r="E411" s="11">
        <v>0</v>
      </c>
      <c r="F411" s="11">
        <f t="shared" si="142"/>
        <v>5408754</v>
      </c>
    </row>
    <row r="412" spans="1:6" x14ac:dyDescent="0.2">
      <c r="C412" s="63" t="s">
        <v>138</v>
      </c>
      <c r="D412" s="11">
        <v>4379911</v>
      </c>
      <c r="E412" s="11">
        <v>0</v>
      </c>
      <c r="F412" s="11">
        <f t="shared" si="142"/>
        <v>4379911</v>
      </c>
    </row>
    <row r="413" spans="1:6" s="59" customFormat="1" x14ac:dyDescent="0.2">
      <c r="A413" s="10"/>
      <c r="B413" s="74"/>
      <c r="C413" s="68" t="s">
        <v>103</v>
      </c>
      <c r="D413" s="51">
        <v>25179</v>
      </c>
      <c r="E413" s="51">
        <v>0</v>
      </c>
      <c r="F413" s="11">
        <f t="shared" si="142"/>
        <v>25179</v>
      </c>
    </row>
    <row r="414" spans="1:6" s="59" customFormat="1" x14ac:dyDescent="0.2">
      <c r="A414" s="10"/>
      <c r="B414" s="74"/>
      <c r="C414" s="10" t="s">
        <v>106</v>
      </c>
      <c r="D414" s="51">
        <v>115500</v>
      </c>
      <c r="E414" s="51">
        <v>0</v>
      </c>
      <c r="F414" s="11">
        <f t="shared" si="142"/>
        <v>115500</v>
      </c>
    </row>
    <row r="415" spans="1:6" x14ac:dyDescent="0.2">
      <c r="C415" s="10" t="s">
        <v>239</v>
      </c>
      <c r="D415" s="11">
        <v>1586807</v>
      </c>
      <c r="E415" s="11">
        <v>0</v>
      </c>
      <c r="F415" s="11">
        <f t="shared" si="142"/>
        <v>1586807</v>
      </c>
    </row>
    <row r="416" spans="1:6" s="19" customFormat="1" ht="15" x14ac:dyDescent="0.25">
      <c r="C416" s="19" t="s">
        <v>102</v>
      </c>
      <c r="D416" s="42">
        <v>106125729</v>
      </c>
      <c r="E416" s="42">
        <v>0</v>
      </c>
      <c r="F416" s="42">
        <f t="shared" si="142"/>
        <v>106125729</v>
      </c>
    </row>
    <row r="417" spans="1:6" s="59" customFormat="1" ht="11.25" x14ac:dyDescent="0.2">
      <c r="D417" s="60"/>
      <c r="E417" s="60"/>
      <c r="F417" s="60"/>
    </row>
    <row r="418" spans="1:6" s="59" customFormat="1" ht="11.25" x14ac:dyDescent="0.2">
      <c r="D418" s="60"/>
      <c r="E418" s="60"/>
      <c r="F418" s="60"/>
    </row>
    <row r="419" spans="1:6" s="19" customFormat="1" ht="18.75" x14ac:dyDescent="0.3">
      <c r="A419" s="21"/>
      <c r="B419" s="21"/>
      <c r="C419" s="21" t="s">
        <v>7</v>
      </c>
      <c r="D419" s="61"/>
      <c r="E419" s="61"/>
      <c r="F419" s="61"/>
    </row>
    <row r="420" spans="1:6" s="59" customFormat="1" ht="11.25" x14ac:dyDescent="0.2">
      <c r="B420" s="62"/>
      <c r="C420" s="62"/>
      <c r="D420" s="60"/>
      <c r="E420" s="60"/>
      <c r="F420" s="60"/>
    </row>
    <row r="421" spans="1:6" ht="15.75" x14ac:dyDescent="0.25">
      <c r="A421" s="4"/>
      <c r="B421" s="4"/>
      <c r="C421" s="6" t="s">
        <v>71</v>
      </c>
      <c r="D421" s="8">
        <f>SUM(D422:D423)</f>
        <v>10589237</v>
      </c>
      <c r="E421" s="8">
        <f t="shared" ref="E421:F421" si="143">SUM(E422:E423)</f>
        <v>728027</v>
      </c>
      <c r="F421" s="8">
        <f t="shared" si="143"/>
        <v>11317264</v>
      </c>
    </row>
    <row r="422" spans="1:6" ht="14.25" x14ac:dyDescent="0.2">
      <c r="A422" s="6"/>
      <c r="C422" s="10" t="s">
        <v>137</v>
      </c>
      <c r="D422" s="11">
        <f>D436+D452</f>
        <v>8588386</v>
      </c>
      <c r="E422" s="11">
        <f>E436+E452</f>
        <v>728027</v>
      </c>
      <c r="F422" s="11">
        <f>F436+F452</f>
        <v>9316413</v>
      </c>
    </row>
    <row r="423" spans="1:6" ht="14.25" x14ac:dyDescent="0.2">
      <c r="A423" s="6"/>
      <c r="C423" s="10" t="s">
        <v>135</v>
      </c>
      <c r="D423" s="11">
        <f>D437</f>
        <v>2000851</v>
      </c>
      <c r="E423" s="11">
        <f t="shared" ref="E423:F423" si="144">E437</f>
        <v>0</v>
      </c>
      <c r="F423" s="11">
        <f t="shared" si="144"/>
        <v>2000851</v>
      </c>
    </row>
    <row r="424" spans="1:6" ht="15.75" x14ac:dyDescent="0.25">
      <c r="A424" s="4"/>
      <c r="B424" s="4"/>
      <c r="C424" s="6" t="s">
        <v>3</v>
      </c>
      <c r="D424" s="8">
        <f>D425+D430</f>
        <v>10589237</v>
      </c>
      <c r="E424" s="8">
        <f t="shared" ref="E424:F424" si="145">E425+E430</f>
        <v>728027</v>
      </c>
      <c r="F424" s="8">
        <f t="shared" si="145"/>
        <v>11317264</v>
      </c>
    </row>
    <row r="425" spans="1:6" ht="15" x14ac:dyDescent="0.25">
      <c r="A425" s="19"/>
      <c r="B425" s="12"/>
      <c r="C425" s="12" t="s">
        <v>2</v>
      </c>
      <c r="D425" s="14">
        <f>D426+D429</f>
        <v>10583157</v>
      </c>
      <c r="E425" s="14">
        <f t="shared" ref="E425:F425" si="146">E426+E429</f>
        <v>509077</v>
      </c>
      <c r="F425" s="14">
        <f t="shared" si="146"/>
        <v>11092234</v>
      </c>
    </row>
    <row r="426" spans="1:6" ht="14.25" x14ac:dyDescent="0.2">
      <c r="A426" s="6"/>
      <c r="C426" s="10" t="s">
        <v>6</v>
      </c>
      <c r="D426" s="11">
        <f>D440</f>
        <v>10538557</v>
      </c>
      <c r="E426" s="11">
        <f t="shared" ref="E426:F426" si="147">E440</f>
        <v>509077</v>
      </c>
      <c r="F426" s="11">
        <f t="shared" si="147"/>
        <v>11047634</v>
      </c>
    </row>
    <row r="427" spans="1:6" ht="14.25" x14ac:dyDescent="0.2">
      <c r="A427" s="6"/>
      <c r="C427" s="57" t="s">
        <v>134</v>
      </c>
      <c r="D427" s="11">
        <f t="shared" ref="D427:F429" si="148">D441</f>
        <v>8445148</v>
      </c>
      <c r="E427" s="11">
        <f t="shared" si="148"/>
        <v>244231</v>
      </c>
      <c r="F427" s="11">
        <f t="shared" si="148"/>
        <v>8689379</v>
      </c>
    </row>
    <row r="428" spans="1:6" ht="14.25" x14ac:dyDescent="0.2">
      <c r="A428" s="6"/>
      <c r="C428" s="63" t="s">
        <v>138</v>
      </c>
      <c r="D428" s="11">
        <f t="shared" si="148"/>
        <v>6579812</v>
      </c>
      <c r="E428" s="11">
        <f t="shared" si="148"/>
        <v>189763</v>
      </c>
      <c r="F428" s="11">
        <f t="shared" si="148"/>
        <v>6769575</v>
      </c>
    </row>
    <row r="429" spans="1:6" x14ac:dyDescent="0.2">
      <c r="C429" s="10" t="s">
        <v>106</v>
      </c>
      <c r="D429" s="11">
        <f t="shared" si="148"/>
        <v>44600</v>
      </c>
      <c r="E429" s="11">
        <f t="shared" si="148"/>
        <v>0</v>
      </c>
      <c r="F429" s="11">
        <f t="shared" si="148"/>
        <v>44600</v>
      </c>
    </row>
    <row r="430" spans="1:6" ht="15" x14ac:dyDescent="0.25">
      <c r="A430" s="19"/>
      <c r="B430" s="12"/>
      <c r="C430" s="12" t="s">
        <v>102</v>
      </c>
      <c r="D430" s="42">
        <f>D444+D454</f>
        <v>6080</v>
      </c>
      <c r="E430" s="42">
        <f>E444+E454</f>
        <v>218950</v>
      </c>
      <c r="F430" s="42">
        <f>F444+F454</f>
        <v>225030</v>
      </c>
    </row>
    <row r="431" spans="1:6" s="59" customFormat="1" ht="11.25" x14ac:dyDescent="0.2">
      <c r="D431" s="60"/>
      <c r="E431" s="60"/>
      <c r="F431" s="60"/>
    </row>
    <row r="432" spans="1:6" ht="15.75" x14ac:dyDescent="0.25">
      <c r="A432" s="4" t="s">
        <v>30</v>
      </c>
      <c r="B432" s="3" t="s">
        <v>282</v>
      </c>
      <c r="C432" s="4" t="s">
        <v>64</v>
      </c>
      <c r="D432" s="5"/>
      <c r="E432" s="5"/>
      <c r="F432" s="5"/>
    </row>
    <row r="433" spans="1:6" ht="15.75" x14ac:dyDescent="0.25">
      <c r="A433" s="4"/>
      <c r="B433" s="3"/>
      <c r="C433" s="4" t="s">
        <v>65</v>
      </c>
      <c r="D433" s="5"/>
      <c r="E433" s="5"/>
      <c r="F433" s="5"/>
    </row>
    <row r="434" spans="1:6" s="59" customFormat="1" ht="11.25" x14ac:dyDescent="0.2">
      <c r="B434" s="82"/>
      <c r="D434" s="60"/>
      <c r="E434" s="60"/>
      <c r="F434" s="60"/>
    </row>
    <row r="435" spans="1:6" ht="15.75" x14ac:dyDescent="0.25">
      <c r="A435" s="4"/>
      <c r="B435" s="4"/>
      <c r="C435" s="6" t="s">
        <v>71</v>
      </c>
      <c r="D435" s="8">
        <f>SUM(D436:D437)</f>
        <v>10589237</v>
      </c>
      <c r="E435" s="8">
        <f t="shared" ref="E435:F435" si="149">SUM(E436:E437)</f>
        <v>638027</v>
      </c>
      <c r="F435" s="8">
        <f t="shared" si="149"/>
        <v>11227264</v>
      </c>
    </row>
    <row r="436" spans="1:6" ht="14.25" x14ac:dyDescent="0.2">
      <c r="A436" s="6"/>
      <c r="C436" s="10" t="s">
        <v>137</v>
      </c>
      <c r="D436" s="11">
        <v>8588386</v>
      </c>
      <c r="E436" s="11">
        <v>638027</v>
      </c>
      <c r="F436" s="11">
        <f t="shared" ref="F436:F437" si="150">D436+E436</f>
        <v>9226413</v>
      </c>
    </row>
    <row r="437" spans="1:6" ht="14.25" x14ac:dyDescent="0.2">
      <c r="A437" s="6"/>
      <c r="C437" s="10" t="s">
        <v>135</v>
      </c>
      <c r="D437" s="11">
        <v>2000851</v>
      </c>
      <c r="E437" s="11">
        <v>0</v>
      </c>
      <c r="F437" s="11">
        <f t="shared" si="150"/>
        <v>2000851</v>
      </c>
    </row>
    <row r="438" spans="1:6" ht="15.75" x14ac:dyDescent="0.25">
      <c r="A438" s="4"/>
      <c r="B438" s="4"/>
      <c r="C438" s="6" t="s">
        <v>3</v>
      </c>
      <c r="D438" s="8">
        <f>D439+D444</f>
        <v>10589237</v>
      </c>
      <c r="E438" s="8">
        <f t="shared" ref="E438:F438" si="151">E439+E444</f>
        <v>638027</v>
      </c>
      <c r="F438" s="8">
        <f t="shared" si="151"/>
        <v>11227264</v>
      </c>
    </row>
    <row r="439" spans="1:6" ht="15" x14ac:dyDescent="0.25">
      <c r="A439" s="19"/>
      <c r="B439" s="12"/>
      <c r="C439" s="12" t="s">
        <v>2</v>
      </c>
      <c r="D439" s="14">
        <f>D440+D443</f>
        <v>10583157</v>
      </c>
      <c r="E439" s="14">
        <f t="shared" ref="E439:F439" si="152">E440+E443</f>
        <v>509077</v>
      </c>
      <c r="F439" s="14">
        <f t="shared" si="152"/>
        <v>11092234</v>
      </c>
    </row>
    <row r="440" spans="1:6" ht="14.25" x14ac:dyDescent="0.2">
      <c r="A440" s="6"/>
      <c r="C440" s="10" t="s">
        <v>6</v>
      </c>
      <c r="D440" s="11">
        <v>10538557</v>
      </c>
      <c r="E440" s="11">
        <v>509077</v>
      </c>
      <c r="F440" s="11">
        <f t="shared" ref="F440:F444" si="153">D440+E440</f>
        <v>11047634</v>
      </c>
    </row>
    <row r="441" spans="1:6" ht="14.25" x14ac:dyDescent="0.2">
      <c r="A441" s="6"/>
      <c r="C441" s="57" t="s">
        <v>134</v>
      </c>
      <c r="D441" s="11">
        <v>8445148</v>
      </c>
      <c r="E441" s="11">
        <v>244231</v>
      </c>
      <c r="F441" s="11">
        <f t="shared" si="153"/>
        <v>8689379</v>
      </c>
    </row>
    <row r="442" spans="1:6" ht="14.25" x14ac:dyDescent="0.2">
      <c r="A442" s="6"/>
      <c r="C442" s="63" t="s">
        <v>138</v>
      </c>
      <c r="D442" s="11">
        <v>6579812</v>
      </c>
      <c r="E442" s="11">
        <v>189763</v>
      </c>
      <c r="F442" s="11">
        <f t="shared" si="153"/>
        <v>6769575</v>
      </c>
    </row>
    <row r="443" spans="1:6" x14ac:dyDescent="0.2">
      <c r="C443" s="10" t="s">
        <v>106</v>
      </c>
      <c r="D443" s="51">
        <v>44600</v>
      </c>
      <c r="E443" s="51">
        <v>0</v>
      </c>
      <c r="F443" s="11">
        <f t="shared" si="153"/>
        <v>44600</v>
      </c>
    </row>
    <row r="444" spans="1:6" ht="15" x14ac:dyDescent="0.25">
      <c r="A444" s="19"/>
      <c r="B444" s="12"/>
      <c r="C444" s="12" t="s">
        <v>102</v>
      </c>
      <c r="D444" s="14">
        <v>6080</v>
      </c>
      <c r="E444" s="14">
        <v>128950</v>
      </c>
      <c r="F444" s="42">
        <f t="shared" si="153"/>
        <v>135030</v>
      </c>
    </row>
    <row r="445" spans="1:6" s="59" customFormat="1" ht="11.25" x14ac:dyDescent="0.2">
      <c r="D445" s="60"/>
      <c r="E445" s="60"/>
      <c r="F445" s="60"/>
    </row>
    <row r="446" spans="1:6" s="59" customFormat="1" ht="11.25" x14ac:dyDescent="0.2">
      <c r="D446" s="60"/>
      <c r="E446" s="60"/>
      <c r="F446" s="60"/>
    </row>
    <row r="447" spans="1:6" s="59" customFormat="1" ht="11.25" x14ac:dyDescent="0.2">
      <c r="D447" s="60"/>
      <c r="E447" s="60"/>
      <c r="F447" s="60"/>
    </row>
    <row r="448" spans="1:6" s="59" customFormat="1" ht="11.25" x14ac:dyDescent="0.2">
      <c r="D448" s="60"/>
      <c r="E448" s="60"/>
      <c r="F448" s="60"/>
    </row>
    <row r="449" spans="1:6" ht="15.75" x14ac:dyDescent="0.25">
      <c r="A449" s="4" t="s">
        <v>366</v>
      </c>
      <c r="B449" s="3" t="s">
        <v>122</v>
      </c>
      <c r="C449" s="4" t="s">
        <v>386</v>
      </c>
      <c r="D449" s="5"/>
      <c r="E449" s="5"/>
      <c r="F449" s="5"/>
    </row>
    <row r="450" spans="1:6" s="59" customFormat="1" ht="11.25" x14ac:dyDescent="0.2">
      <c r="B450" s="82"/>
      <c r="D450" s="60"/>
      <c r="E450" s="60"/>
      <c r="F450" s="60"/>
    </row>
    <row r="451" spans="1:6" ht="15.75" x14ac:dyDescent="0.25">
      <c r="A451" s="4"/>
      <c r="B451" s="4"/>
      <c r="C451" s="6" t="s">
        <v>71</v>
      </c>
      <c r="D451" s="8">
        <f>SUM(D452:D452)</f>
        <v>0</v>
      </c>
      <c r="E451" s="8">
        <f>SUM(E452:E452)</f>
        <v>90000</v>
      </c>
      <c r="F451" s="8">
        <f>SUM(F452:F452)</f>
        <v>90000</v>
      </c>
    </row>
    <row r="452" spans="1:6" ht="14.25" x14ac:dyDescent="0.2">
      <c r="A452" s="6"/>
      <c r="C452" s="10" t="s">
        <v>137</v>
      </c>
      <c r="D452" s="11">
        <v>0</v>
      </c>
      <c r="E452" s="11">
        <v>90000</v>
      </c>
      <c r="F452" s="11">
        <f t="shared" ref="F452" si="154">D452+E452</f>
        <v>90000</v>
      </c>
    </row>
    <row r="453" spans="1:6" ht="15.75" x14ac:dyDescent="0.25">
      <c r="A453" s="4"/>
      <c r="B453" s="4"/>
      <c r="C453" s="6" t="s">
        <v>3</v>
      </c>
      <c r="D453" s="8">
        <f>D454</f>
        <v>0</v>
      </c>
      <c r="E453" s="8">
        <f t="shared" ref="E453:F453" si="155">E454</f>
        <v>90000</v>
      </c>
      <c r="F453" s="8">
        <f t="shared" si="155"/>
        <v>90000</v>
      </c>
    </row>
    <row r="454" spans="1:6" ht="15" x14ac:dyDescent="0.25">
      <c r="A454" s="19"/>
      <c r="B454" s="12"/>
      <c r="C454" s="12" t="s">
        <v>102</v>
      </c>
      <c r="D454" s="14">
        <v>0</v>
      </c>
      <c r="E454" s="14">
        <v>90000</v>
      </c>
      <c r="F454" s="42">
        <f t="shared" ref="F454" si="156">D454+E454</f>
        <v>90000</v>
      </c>
    </row>
    <row r="455" spans="1:6" s="59" customFormat="1" ht="11.25" x14ac:dyDescent="0.2">
      <c r="D455" s="60"/>
      <c r="E455" s="60"/>
      <c r="F455" s="60"/>
    </row>
    <row r="456" spans="1:6" s="59" customFormat="1" ht="11.25" x14ac:dyDescent="0.2">
      <c r="D456" s="60"/>
      <c r="E456" s="60"/>
      <c r="F456" s="60"/>
    </row>
    <row r="457" spans="1:6" ht="18.75" x14ac:dyDescent="0.3">
      <c r="A457" s="21"/>
      <c r="B457" s="21"/>
      <c r="C457" s="21" t="s">
        <v>9</v>
      </c>
      <c r="D457" s="61"/>
      <c r="E457" s="61"/>
      <c r="F457" s="61"/>
    </row>
    <row r="458" spans="1:6" s="59" customFormat="1" ht="11.25" x14ac:dyDescent="0.2">
      <c r="D458" s="60"/>
      <c r="E458" s="60"/>
      <c r="F458" s="60"/>
    </row>
    <row r="459" spans="1:6" ht="15.75" x14ac:dyDescent="0.25">
      <c r="A459" s="4"/>
      <c r="B459" s="4"/>
      <c r="C459" s="4" t="s">
        <v>71</v>
      </c>
      <c r="D459" s="5">
        <f>SUM(D460:D461)</f>
        <v>27172248</v>
      </c>
      <c r="E459" s="5">
        <f t="shared" ref="E459:F459" si="157">SUM(E460:E461)</f>
        <v>2760000</v>
      </c>
      <c r="F459" s="5">
        <f t="shared" si="157"/>
        <v>29932248</v>
      </c>
    </row>
    <row r="460" spans="1:6" ht="14.25" x14ac:dyDescent="0.2">
      <c r="A460" s="6"/>
      <c r="C460" s="10" t="s">
        <v>137</v>
      </c>
      <c r="D460" s="11">
        <f>D474+D496+D487</f>
        <v>21987042</v>
      </c>
      <c r="E460" s="11">
        <f>E474+E496+E487</f>
        <v>2760000</v>
      </c>
      <c r="F460" s="11">
        <f>F474+F496+F487</f>
        <v>24747042</v>
      </c>
    </row>
    <row r="461" spans="1:6" ht="14.25" x14ac:dyDescent="0.2">
      <c r="A461" s="6"/>
      <c r="C461" s="10" t="s">
        <v>135</v>
      </c>
      <c r="D461" s="11">
        <f>D475</f>
        <v>5185206</v>
      </c>
      <c r="E461" s="11">
        <f t="shared" ref="E461:F461" si="158">E475</f>
        <v>0</v>
      </c>
      <c r="F461" s="11">
        <f t="shared" si="158"/>
        <v>5185206</v>
      </c>
    </row>
    <row r="462" spans="1:6" ht="15.75" x14ac:dyDescent="0.25">
      <c r="A462" s="4"/>
      <c r="B462" s="4"/>
      <c r="C462" s="4" t="s">
        <v>3</v>
      </c>
      <c r="D462" s="5">
        <f>D463+D468</f>
        <v>27172248</v>
      </c>
      <c r="E462" s="5">
        <f t="shared" ref="E462:F462" si="159">E463+E468</f>
        <v>2760000</v>
      </c>
      <c r="F462" s="5">
        <f t="shared" si="159"/>
        <v>29932248</v>
      </c>
    </row>
    <row r="463" spans="1:6" ht="15" x14ac:dyDescent="0.25">
      <c r="A463" s="19"/>
      <c r="B463" s="12"/>
      <c r="C463" s="12" t="s">
        <v>2</v>
      </c>
      <c r="D463" s="14">
        <f>D464+D467</f>
        <v>16623701</v>
      </c>
      <c r="E463" s="14">
        <f t="shared" ref="E463:F463" si="160">E464+E467</f>
        <v>1710000</v>
      </c>
      <c r="F463" s="14">
        <f t="shared" si="160"/>
        <v>18333701</v>
      </c>
    </row>
    <row r="464" spans="1:6" ht="14.25" x14ac:dyDescent="0.2">
      <c r="A464" s="6"/>
      <c r="C464" s="10" t="s">
        <v>6</v>
      </c>
      <c r="D464" s="11">
        <f t="shared" ref="D464:F466" si="161">D478</f>
        <v>15148701</v>
      </c>
      <c r="E464" s="11">
        <f t="shared" si="161"/>
        <v>1444696</v>
      </c>
      <c r="F464" s="11">
        <f t="shared" si="161"/>
        <v>16593397</v>
      </c>
    </row>
    <row r="465" spans="1:6" ht="14.25" x14ac:dyDescent="0.2">
      <c r="A465" s="6"/>
      <c r="C465" s="57" t="s">
        <v>134</v>
      </c>
      <c r="D465" s="11">
        <f t="shared" si="161"/>
        <v>6008371</v>
      </c>
      <c r="E465" s="11">
        <f t="shared" si="161"/>
        <v>60000</v>
      </c>
      <c r="F465" s="11">
        <f t="shared" si="161"/>
        <v>6068371</v>
      </c>
    </row>
    <row r="466" spans="1:6" ht="14.25" x14ac:dyDescent="0.2">
      <c r="A466" s="6"/>
      <c r="C466" s="63" t="s">
        <v>138</v>
      </c>
      <c r="D466" s="11">
        <f t="shared" si="161"/>
        <v>4649068</v>
      </c>
      <c r="E466" s="11">
        <f t="shared" si="161"/>
        <v>46361</v>
      </c>
      <c r="F466" s="11">
        <f t="shared" si="161"/>
        <v>4695429</v>
      </c>
    </row>
    <row r="467" spans="1:6" x14ac:dyDescent="0.2">
      <c r="C467" s="10" t="s">
        <v>103</v>
      </c>
      <c r="D467" s="11">
        <f>D490</f>
        <v>1475000</v>
      </c>
      <c r="E467" s="11">
        <f t="shared" ref="E467:F467" si="162">E490</f>
        <v>265304</v>
      </c>
      <c r="F467" s="11">
        <f t="shared" si="162"/>
        <v>1740304</v>
      </c>
    </row>
    <row r="468" spans="1:6" ht="15" x14ac:dyDescent="0.25">
      <c r="A468" s="19"/>
      <c r="B468" s="12"/>
      <c r="C468" s="12" t="s">
        <v>102</v>
      </c>
      <c r="D468" s="14">
        <f>D498+D481</f>
        <v>10548547</v>
      </c>
      <c r="E468" s="14">
        <f>E498+E481</f>
        <v>1050000</v>
      </c>
      <c r="F468" s="14">
        <f>F498+F481</f>
        <v>11598547</v>
      </c>
    </row>
    <row r="469" spans="1:6" s="59" customFormat="1" ht="11.25" x14ac:dyDescent="0.2">
      <c r="D469" s="60"/>
      <c r="E469" s="60"/>
      <c r="F469" s="60"/>
    </row>
    <row r="470" spans="1:6" ht="15.75" x14ac:dyDescent="0.25">
      <c r="A470" s="4" t="s">
        <v>31</v>
      </c>
      <c r="B470" s="3"/>
      <c r="C470" s="4" t="s">
        <v>318</v>
      </c>
      <c r="D470" s="5"/>
      <c r="E470" s="5"/>
      <c r="F470" s="5"/>
    </row>
    <row r="471" spans="1:6" ht="15.75" x14ac:dyDescent="0.25">
      <c r="A471" s="4"/>
      <c r="B471" s="3"/>
      <c r="C471" s="4" t="s">
        <v>319</v>
      </c>
      <c r="D471" s="5"/>
      <c r="E471" s="5"/>
      <c r="F471" s="5"/>
    </row>
    <row r="472" spans="1:6" s="17" customFormat="1" ht="11.25" x14ac:dyDescent="0.2">
      <c r="B472" s="16"/>
      <c r="D472" s="18"/>
      <c r="E472" s="18"/>
      <c r="F472" s="18"/>
    </row>
    <row r="473" spans="1:6" ht="14.25" x14ac:dyDescent="0.2">
      <c r="A473" s="6"/>
      <c r="B473" s="6"/>
      <c r="C473" s="6" t="s">
        <v>71</v>
      </c>
      <c r="D473" s="8">
        <f>SUM(D474:D475)</f>
        <v>17527957</v>
      </c>
      <c r="E473" s="8">
        <f t="shared" ref="E473:F473" si="163">SUM(E474:E475)</f>
        <v>2494696</v>
      </c>
      <c r="F473" s="8">
        <f t="shared" si="163"/>
        <v>20022653</v>
      </c>
    </row>
    <row r="474" spans="1:6" ht="14.25" x14ac:dyDescent="0.2">
      <c r="A474" s="6"/>
      <c r="C474" s="10" t="s">
        <v>137</v>
      </c>
      <c r="D474" s="11">
        <v>12342751</v>
      </c>
      <c r="E474" s="11">
        <v>2494696</v>
      </c>
      <c r="F474" s="11">
        <f t="shared" ref="F474:F475" si="164">D474+E474</f>
        <v>14837447</v>
      </c>
    </row>
    <row r="475" spans="1:6" ht="14.25" x14ac:dyDescent="0.2">
      <c r="A475" s="6"/>
      <c r="C475" s="10" t="s">
        <v>135</v>
      </c>
      <c r="D475" s="11">
        <v>5185206</v>
      </c>
      <c r="E475" s="11">
        <v>0</v>
      </c>
      <c r="F475" s="11">
        <f t="shared" si="164"/>
        <v>5185206</v>
      </c>
    </row>
    <row r="476" spans="1:6" ht="14.25" x14ac:dyDescent="0.2">
      <c r="A476" s="6"/>
      <c r="B476" s="6"/>
      <c r="C476" s="6" t="s">
        <v>3</v>
      </c>
      <c r="D476" s="8">
        <f>D477+D481</f>
        <v>17527957</v>
      </c>
      <c r="E476" s="8">
        <f t="shared" ref="E476:F476" si="165">E477+E481</f>
        <v>2494696</v>
      </c>
      <c r="F476" s="8">
        <f t="shared" si="165"/>
        <v>20022653</v>
      </c>
    </row>
    <row r="477" spans="1:6" ht="15" x14ac:dyDescent="0.25">
      <c r="A477" s="19"/>
      <c r="B477" s="12"/>
      <c r="C477" s="12" t="s">
        <v>2</v>
      </c>
      <c r="D477" s="14">
        <f>D478</f>
        <v>15148701</v>
      </c>
      <c r="E477" s="14">
        <f t="shared" ref="E477:F477" si="166">E478</f>
        <v>1444696</v>
      </c>
      <c r="F477" s="14">
        <f t="shared" si="166"/>
        <v>16593397</v>
      </c>
    </row>
    <row r="478" spans="1:6" ht="14.25" x14ac:dyDescent="0.2">
      <c r="A478" s="6"/>
      <c r="C478" s="10" t="s">
        <v>6</v>
      </c>
      <c r="D478" s="11">
        <v>15148701</v>
      </c>
      <c r="E478" s="11">
        <v>1444696</v>
      </c>
      <c r="F478" s="11">
        <f t="shared" ref="F478:F481" si="167">D478+E478</f>
        <v>16593397</v>
      </c>
    </row>
    <row r="479" spans="1:6" ht="14.25" x14ac:dyDescent="0.2">
      <c r="A479" s="6"/>
      <c r="C479" s="57" t="s">
        <v>134</v>
      </c>
      <c r="D479" s="11">
        <v>6008371</v>
      </c>
      <c r="E479" s="11">
        <v>60000</v>
      </c>
      <c r="F479" s="11">
        <f t="shared" si="167"/>
        <v>6068371</v>
      </c>
    </row>
    <row r="480" spans="1:6" ht="14.25" x14ac:dyDescent="0.2">
      <c r="A480" s="6"/>
      <c r="C480" s="63" t="s">
        <v>138</v>
      </c>
      <c r="D480" s="11">
        <v>4649068</v>
      </c>
      <c r="E480" s="11">
        <v>46361</v>
      </c>
      <c r="F480" s="11">
        <f t="shared" si="167"/>
        <v>4695429</v>
      </c>
    </row>
    <row r="481" spans="1:6" ht="15" x14ac:dyDescent="0.25">
      <c r="A481" s="19"/>
      <c r="B481" s="12"/>
      <c r="C481" s="12" t="s">
        <v>102</v>
      </c>
      <c r="D481" s="14">
        <v>2379256</v>
      </c>
      <c r="E481" s="14">
        <v>1050000</v>
      </c>
      <c r="F481" s="42">
        <f t="shared" si="167"/>
        <v>3429256</v>
      </c>
    </row>
    <row r="482" spans="1:6" s="59" customFormat="1" ht="11.25" x14ac:dyDescent="0.2">
      <c r="D482" s="60"/>
      <c r="E482" s="60"/>
      <c r="F482" s="60"/>
    </row>
    <row r="483" spans="1:6" ht="15.75" x14ac:dyDescent="0.25">
      <c r="A483" s="4" t="s">
        <v>243</v>
      </c>
      <c r="B483" s="3"/>
      <c r="C483" s="4" t="s">
        <v>320</v>
      </c>
      <c r="D483" s="38"/>
      <c r="E483" s="38"/>
      <c r="F483" s="38"/>
    </row>
    <row r="484" spans="1:6" ht="15.75" x14ac:dyDescent="0.25">
      <c r="A484" s="4"/>
      <c r="B484" s="3"/>
      <c r="C484" s="4" t="s">
        <v>321</v>
      </c>
      <c r="D484" s="38"/>
      <c r="E484" s="38"/>
      <c r="F484" s="38"/>
    </row>
    <row r="485" spans="1:6" s="17" customFormat="1" ht="11.25" x14ac:dyDescent="0.2">
      <c r="A485" s="59"/>
      <c r="B485" s="16"/>
      <c r="D485" s="18"/>
      <c r="E485" s="18"/>
      <c r="F485" s="18"/>
    </row>
    <row r="486" spans="1:6" ht="15" x14ac:dyDescent="0.25">
      <c r="A486" s="6"/>
      <c r="B486" s="19"/>
      <c r="C486" s="6" t="s">
        <v>71</v>
      </c>
      <c r="D486" s="8">
        <f>SUM(D487:D487)</f>
        <v>1475000</v>
      </c>
      <c r="E486" s="8">
        <f t="shared" ref="E486:F486" si="168">SUM(E487:E487)</f>
        <v>265304</v>
      </c>
      <c r="F486" s="8">
        <f t="shared" si="168"/>
        <v>1740304</v>
      </c>
    </row>
    <row r="487" spans="1:6" x14ac:dyDescent="0.2">
      <c r="A487" s="83"/>
      <c r="C487" s="10" t="s">
        <v>137</v>
      </c>
      <c r="D487" s="11">
        <v>1475000</v>
      </c>
      <c r="E487" s="11">
        <v>265304</v>
      </c>
      <c r="F487" s="11">
        <f t="shared" ref="F487" si="169">D487+E487</f>
        <v>1740304</v>
      </c>
    </row>
    <row r="488" spans="1:6" ht="15" x14ac:dyDescent="0.25">
      <c r="A488" s="6"/>
      <c r="B488" s="19"/>
      <c r="C488" s="6" t="s">
        <v>3</v>
      </c>
      <c r="D488" s="8">
        <f t="shared" ref="D488:F489" si="170">D489</f>
        <v>1475000</v>
      </c>
      <c r="E488" s="8">
        <f t="shared" si="170"/>
        <v>265304</v>
      </c>
      <c r="F488" s="8">
        <f t="shared" si="170"/>
        <v>1740304</v>
      </c>
    </row>
    <row r="489" spans="1:6" ht="15" x14ac:dyDescent="0.25">
      <c r="A489" s="19"/>
      <c r="B489" s="12"/>
      <c r="C489" s="12" t="s">
        <v>2</v>
      </c>
      <c r="D489" s="14">
        <f t="shared" si="170"/>
        <v>1475000</v>
      </c>
      <c r="E489" s="14">
        <f t="shared" si="170"/>
        <v>265304</v>
      </c>
      <c r="F489" s="14">
        <f t="shared" si="170"/>
        <v>1740304</v>
      </c>
    </row>
    <row r="490" spans="1:6" x14ac:dyDescent="0.2">
      <c r="C490" s="10" t="s">
        <v>103</v>
      </c>
      <c r="D490" s="11">
        <v>1475000</v>
      </c>
      <c r="E490" s="11">
        <v>265304</v>
      </c>
      <c r="F490" s="11">
        <f t="shared" ref="F490" si="171">D490+E490</f>
        <v>1740304</v>
      </c>
    </row>
    <row r="491" spans="1:6" s="59" customFormat="1" ht="11.25" x14ac:dyDescent="0.2">
      <c r="D491" s="60"/>
      <c r="E491" s="60"/>
      <c r="F491" s="60"/>
    </row>
    <row r="492" spans="1:6" ht="15.75" x14ac:dyDescent="0.25">
      <c r="A492" s="4" t="s">
        <v>136</v>
      </c>
      <c r="B492" s="3" t="s">
        <v>109</v>
      </c>
      <c r="C492" s="4" t="s">
        <v>322</v>
      </c>
      <c r="D492" s="38"/>
      <c r="E492" s="38"/>
      <c r="F492" s="38"/>
    </row>
    <row r="493" spans="1:6" ht="15.75" x14ac:dyDescent="0.25">
      <c r="A493" s="4"/>
      <c r="B493" s="3"/>
      <c r="C493" s="4" t="s">
        <v>323</v>
      </c>
      <c r="D493" s="38"/>
      <c r="E493" s="38"/>
      <c r="F493" s="38"/>
    </row>
    <row r="494" spans="1:6" s="17" customFormat="1" ht="11.25" x14ac:dyDescent="0.2">
      <c r="A494" s="59"/>
      <c r="B494" s="16"/>
      <c r="D494" s="18"/>
      <c r="E494" s="18"/>
      <c r="F494" s="18"/>
    </row>
    <row r="495" spans="1:6" ht="15" x14ac:dyDescent="0.25">
      <c r="A495" s="6"/>
      <c r="B495" s="19"/>
      <c r="C495" s="6" t="s">
        <v>71</v>
      </c>
      <c r="D495" s="8">
        <f>SUM(D496:D496)</f>
        <v>8169291</v>
      </c>
      <c r="E495" s="8">
        <f t="shared" ref="E495:F495" si="172">SUM(E496:E496)</f>
        <v>0</v>
      </c>
      <c r="F495" s="8">
        <f t="shared" si="172"/>
        <v>8169291</v>
      </c>
    </row>
    <row r="496" spans="1:6" x14ac:dyDescent="0.2">
      <c r="A496" s="83"/>
      <c r="C496" s="10" t="s">
        <v>137</v>
      </c>
      <c r="D496" s="11">
        <v>8169291</v>
      </c>
      <c r="E496" s="11">
        <v>0</v>
      </c>
      <c r="F496" s="11">
        <f t="shared" ref="F496" si="173">D496+E496</f>
        <v>8169291</v>
      </c>
    </row>
    <row r="497" spans="1:6" ht="15" x14ac:dyDescent="0.25">
      <c r="A497" s="6"/>
      <c r="B497" s="19"/>
      <c r="C497" s="6" t="s">
        <v>3</v>
      </c>
      <c r="D497" s="8">
        <f>D498</f>
        <v>8169291</v>
      </c>
      <c r="E497" s="8">
        <f t="shared" ref="E497:F497" si="174">E498</f>
        <v>0</v>
      </c>
      <c r="F497" s="8">
        <f t="shared" si="174"/>
        <v>8169291</v>
      </c>
    </row>
    <row r="498" spans="1:6" ht="15" x14ac:dyDescent="0.25">
      <c r="A498" s="19"/>
      <c r="B498" s="12"/>
      <c r="C498" s="19" t="s">
        <v>102</v>
      </c>
      <c r="D498" s="42">
        <v>8169291</v>
      </c>
      <c r="E498" s="42">
        <v>0</v>
      </c>
      <c r="F498" s="42">
        <f t="shared" ref="F498" si="175">D498+E498</f>
        <v>8169291</v>
      </c>
    </row>
    <row r="499" spans="1:6" s="59" customFormat="1" ht="11.25" x14ac:dyDescent="0.2">
      <c r="D499" s="60"/>
      <c r="E499" s="60"/>
      <c r="F499" s="60"/>
    </row>
    <row r="500" spans="1:6" s="59" customFormat="1" ht="11.25" x14ac:dyDescent="0.2">
      <c r="D500" s="60"/>
      <c r="E500" s="60"/>
      <c r="F500" s="60"/>
    </row>
    <row r="501" spans="1:6" ht="18.75" x14ac:dyDescent="0.3">
      <c r="A501" s="21"/>
      <c r="B501" s="21"/>
      <c r="C501" s="21" t="s">
        <v>8</v>
      </c>
      <c r="D501" s="61"/>
      <c r="E501" s="61"/>
      <c r="F501" s="61"/>
    </row>
    <row r="502" spans="1:6" s="59" customFormat="1" ht="11.25" x14ac:dyDescent="0.2">
      <c r="D502" s="60"/>
      <c r="E502" s="60"/>
      <c r="F502" s="60"/>
    </row>
    <row r="503" spans="1:6" ht="15.75" x14ac:dyDescent="0.25">
      <c r="A503" s="4"/>
      <c r="B503" s="4"/>
      <c r="C503" s="4" t="s">
        <v>71</v>
      </c>
      <c r="D503" s="5">
        <f>SUM(D504:D505)</f>
        <v>31321564</v>
      </c>
      <c r="E503" s="5">
        <f t="shared" ref="E503:F503" si="176">SUM(E504:E505)</f>
        <v>18012600</v>
      </c>
      <c r="F503" s="5">
        <f t="shared" si="176"/>
        <v>49334164</v>
      </c>
    </row>
    <row r="504" spans="1:6" ht="14.25" x14ac:dyDescent="0.2">
      <c r="A504" s="6"/>
      <c r="C504" s="10" t="s">
        <v>137</v>
      </c>
      <c r="D504" s="11">
        <f>D523+D544+D564+D582+D535+D597+D554+D573</f>
        <v>29710876</v>
      </c>
      <c r="E504" s="11">
        <f>E523+E544+E564+E582+E535+E597+E554+E573</f>
        <v>18012600</v>
      </c>
      <c r="F504" s="11">
        <f>F523+F544+F564+F582+F535+F597+F554+F573</f>
        <v>47723476</v>
      </c>
    </row>
    <row r="505" spans="1:6" ht="14.25" x14ac:dyDescent="0.2">
      <c r="A505" s="6"/>
      <c r="C505" s="10" t="s">
        <v>135</v>
      </c>
      <c r="D505" s="11">
        <f>D524+D545</f>
        <v>1610688</v>
      </c>
      <c r="E505" s="11">
        <f>E524+E545</f>
        <v>0</v>
      </c>
      <c r="F505" s="11">
        <f>F524+F545</f>
        <v>1610688</v>
      </c>
    </row>
    <row r="506" spans="1:6" ht="15.75" x14ac:dyDescent="0.25">
      <c r="A506" s="4"/>
      <c r="B506" s="4"/>
      <c r="C506" s="4" t="s">
        <v>3</v>
      </c>
      <c r="D506" s="5">
        <f>D507+D511</f>
        <v>31321564</v>
      </c>
      <c r="E506" s="5">
        <f t="shared" ref="E506:F506" si="177">E507+E511</f>
        <v>18012600</v>
      </c>
      <c r="F506" s="5">
        <f t="shared" si="177"/>
        <v>49334164</v>
      </c>
    </row>
    <row r="507" spans="1:6" ht="15" x14ac:dyDescent="0.25">
      <c r="A507" s="19"/>
      <c r="B507" s="12"/>
      <c r="C507" s="12" t="s">
        <v>2</v>
      </c>
      <c r="D507" s="14">
        <f>D508</f>
        <v>31021564</v>
      </c>
      <c r="E507" s="14">
        <f t="shared" ref="E507:F507" si="178">E508</f>
        <v>17812600</v>
      </c>
      <c r="F507" s="14">
        <f t="shared" si="178"/>
        <v>48834164</v>
      </c>
    </row>
    <row r="508" spans="1:6" ht="14.25" x14ac:dyDescent="0.2">
      <c r="A508" s="6"/>
      <c r="C508" s="10" t="s">
        <v>6</v>
      </c>
      <c r="D508" s="11">
        <f>D527+D538+D548+D567+D585+D600+D557</f>
        <v>31021564</v>
      </c>
      <c r="E508" s="11">
        <f t="shared" ref="E508:F508" si="179">E527+E538+E548+E567+E585+E600+E557</f>
        <v>17812600</v>
      </c>
      <c r="F508" s="11">
        <f t="shared" si="179"/>
        <v>48834164</v>
      </c>
    </row>
    <row r="509" spans="1:6" ht="14.25" x14ac:dyDescent="0.2">
      <c r="A509" s="6"/>
      <c r="C509" s="57" t="s">
        <v>134</v>
      </c>
      <c r="D509" s="11">
        <f t="shared" ref="D509:F510" si="180">D528</f>
        <v>2904321</v>
      </c>
      <c r="E509" s="11">
        <f t="shared" si="180"/>
        <v>480000</v>
      </c>
      <c r="F509" s="11">
        <f t="shared" si="180"/>
        <v>3384321</v>
      </c>
    </row>
    <row r="510" spans="1:6" ht="14.25" x14ac:dyDescent="0.2">
      <c r="A510" s="6"/>
      <c r="C510" s="63" t="s">
        <v>138</v>
      </c>
      <c r="D510" s="11">
        <f t="shared" si="180"/>
        <v>2271256</v>
      </c>
      <c r="E510" s="11">
        <f t="shared" si="180"/>
        <v>388381</v>
      </c>
      <c r="F510" s="11">
        <f t="shared" si="180"/>
        <v>2659637</v>
      </c>
    </row>
    <row r="511" spans="1:6" ht="15" x14ac:dyDescent="0.25">
      <c r="A511" s="6"/>
      <c r="C511" s="19" t="s">
        <v>102</v>
      </c>
      <c r="D511" s="42">
        <f>D558+D576</f>
        <v>300000</v>
      </c>
      <c r="E511" s="42">
        <f t="shared" ref="E511:F511" si="181">E558+E576</f>
        <v>200000</v>
      </c>
      <c r="F511" s="42">
        <f t="shared" si="181"/>
        <v>500000</v>
      </c>
    </row>
    <row r="512" spans="1:6" s="59" customFormat="1" ht="11.25" x14ac:dyDescent="0.2">
      <c r="D512" s="60"/>
      <c r="E512" s="60"/>
      <c r="F512" s="60"/>
    </row>
    <row r="513" spans="1:6" s="59" customFormat="1" ht="11.25" x14ac:dyDescent="0.2">
      <c r="D513" s="60"/>
      <c r="E513" s="60"/>
      <c r="F513" s="60"/>
    </row>
    <row r="514" spans="1:6" s="59" customFormat="1" ht="11.25" x14ac:dyDescent="0.2">
      <c r="D514" s="60"/>
      <c r="E514" s="60"/>
      <c r="F514" s="60"/>
    </row>
    <row r="515" spans="1:6" s="59" customFormat="1" ht="11.25" x14ac:dyDescent="0.2">
      <c r="D515" s="60"/>
      <c r="E515" s="60"/>
      <c r="F515" s="60"/>
    </row>
    <row r="516" spans="1:6" s="59" customFormat="1" ht="11.25" x14ac:dyDescent="0.2">
      <c r="D516" s="60"/>
      <c r="E516" s="60"/>
      <c r="F516" s="60"/>
    </row>
    <row r="517" spans="1:6" s="59" customFormat="1" ht="11.25" x14ac:dyDescent="0.2">
      <c r="D517" s="60"/>
      <c r="E517" s="60"/>
      <c r="F517" s="60"/>
    </row>
    <row r="518" spans="1:6" s="59" customFormat="1" ht="11.25" x14ac:dyDescent="0.2">
      <c r="D518" s="60"/>
      <c r="E518" s="60"/>
      <c r="F518" s="60"/>
    </row>
    <row r="519" spans="1:6" s="59" customFormat="1" ht="11.25" x14ac:dyDescent="0.2">
      <c r="D519" s="60"/>
      <c r="E519" s="60"/>
      <c r="F519" s="60"/>
    </row>
    <row r="520" spans="1:6" ht="15.75" x14ac:dyDescent="0.25">
      <c r="A520" s="4" t="s">
        <v>143</v>
      </c>
      <c r="B520" s="3" t="s">
        <v>123</v>
      </c>
      <c r="C520" s="4" t="s">
        <v>10</v>
      </c>
      <c r="D520" s="38"/>
      <c r="E520" s="38"/>
      <c r="F520" s="38"/>
    </row>
    <row r="521" spans="1:6" s="59" customFormat="1" ht="11.25" x14ac:dyDescent="0.2">
      <c r="B521" s="82"/>
      <c r="D521" s="60"/>
      <c r="E521" s="60"/>
      <c r="F521" s="60"/>
    </row>
    <row r="522" spans="1:6" ht="14.25" x14ac:dyDescent="0.2">
      <c r="A522" s="6"/>
      <c r="B522" s="7"/>
      <c r="C522" s="6" t="s">
        <v>71</v>
      </c>
      <c r="D522" s="8">
        <f>SUM(D523:D524)</f>
        <v>3484538</v>
      </c>
      <c r="E522" s="8">
        <f t="shared" ref="E522:F522" si="182">SUM(E523:E524)</f>
        <v>545000</v>
      </c>
      <c r="F522" s="8">
        <f t="shared" si="182"/>
        <v>4029538</v>
      </c>
    </row>
    <row r="523" spans="1:6" ht="14.25" x14ac:dyDescent="0.2">
      <c r="A523" s="6"/>
      <c r="B523" s="84"/>
      <c r="C523" s="10" t="s">
        <v>137</v>
      </c>
      <c r="D523" s="11">
        <v>2915392</v>
      </c>
      <c r="E523" s="11">
        <f>712400-56400-111000</f>
        <v>545000</v>
      </c>
      <c r="F523" s="11">
        <f t="shared" ref="F523:F524" si="183">D523+E523</f>
        <v>3460392</v>
      </c>
    </row>
    <row r="524" spans="1:6" ht="14.25" x14ac:dyDescent="0.2">
      <c r="A524" s="6"/>
      <c r="B524" s="84"/>
      <c r="C524" s="10" t="s">
        <v>135</v>
      </c>
      <c r="D524" s="11">
        <v>569146</v>
      </c>
      <c r="E524" s="11">
        <v>0</v>
      </c>
      <c r="F524" s="11">
        <f t="shared" si="183"/>
        <v>569146</v>
      </c>
    </row>
    <row r="525" spans="1:6" ht="14.25" x14ac:dyDescent="0.2">
      <c r="A525" s="6"/>
      <c r="B525" s="7"/>
      <c r="C525" s="6" t="s">
        <v>3</v>
      </c>
      <c r="D525" s="8">
        <f>D526</f>
        <v>3484538</v>
      </c>
      <c r="E525" s="8">
        <f t="shared" ref="E525:F525" si="184">E526</f>
        <v>545000</v>
      </c>
      <c r="F525" s="8">
        <f t="shared" si="184"/>
        <v>4029538</v>
      </c>
    </row>
    <row r="526" spans="1:6" ht="15" x14ac:dyDescent="0.25">
      <c r="A526" s="19"/>
      <c r="B526" s="13"/>
      <c r="C526" s="12" t="s">
        <v>2</v>
      </c>
      <c r="D526" s="14">
        <f>D527</f>
        <v>3484538</v>
      </c>
      <c r="E526" s="14">
        <f t="shared" ref="E526:F526" si="185">E527</f>
        <v>545000</v>
      </c>
      <c r="F526" s="14">
        <f t="shared" si="185"/>
        <v>4029538</v>
      </c>
    </row>
    <row r="527" spans="1:6" ht="14.25" x14ac:dyDescent="0.2">
      <c r="A527" s="6"/>
      <c r="B527" s="84"/>
      <c r="C527" s="10" t="s">
        <v>6</v>
      </c>
      <c r="D527" s="11">
        <v>3484538</v>
      </c>
      <c r="E527" s="125">
        <v>545000</v>
      </c>
      <c r="F527" s="11">
        <f t="shared" ref="F527:F529" si="186">D527+E527</f>
        <v>4029538</v>
      </c>
    </row>
    <row r="528" spans="1:6" ht="14.25" x14ac:dyDescent="0.2">
      <c r="A528" s="6"/>
      <c r="B528" s="84"/>
      <c r="C528" s="57" t="s">
        <v>134</v>
      </c>
      <c r="D528" s="11">
        <v>2904321</v>
      </c>
      <c r="E528" s="11">
        <v>480000</v>
      </c>
      <c r="F528" s="11">
        <f t="shared" si="186"/>
        <v>3384321</v>
      </c>
    </row>
    <row r="529" spans="1:6" ht="14.25" x14ac:dyDescent="0.2">
      <c r="A529" s="6"/>
      <c r="B529" s="84"/>
      <c r="C529" s="63" t="s">
        <v>138</v>
      </c>
      <c r="D529" s="11">
        <v>2271256</v>
      </c>
      <c r="E529" s="11">
        <v>388381</v>
      </c>
      <c r="F529" s="11">
        <f t="shared" si="186"/>
        <v>2659637</v>
      </c>
    </row>
    <row r="530" spans="1:6" s="59" customFormat="1" ht="11.25" x14ac:dyDescent="0.2">
      <c r="B530" s="82"/>
      <c r="D530" s="60"/>
      <c r="E530" s="60"/>
      <c r="F530" s="60"/>
    </row>
    <row r="531" spans="1:6" s="59" customFormat="1" ht="11.25" x14ac:dyDescent="0.2">
      <c r="B531" s="82"/>
      <c r="D531" s="60"/>
      <c r="E531" s="60"/>
      <c r="F531" s="60"/>
    </row>
    <row r="532" spans="1:6" ht="15.75" x14ac:dyDescent="0.25">
      <c r="A532" s="4" t="s">
        <v>91</v>
      </c>
      <c r="B532" s="3" t="s">
        <v>123</v>
      </c>
      <c r="C532" s="4" t="s">
        <v>182</v>
      </c>
      <c r="D532" s="5"/>
      <c r="E532" s="5"/>
      <c r="F532" s="5"/>
    </row>
    <row r="533" spans="1:6" s="59" customFormat="1" ht="11.25" x14ac:dyDescent="0.2">
      <c r="B533" s="82"/>
      <c r="D533" s="60"/>
      <c r="E533" s="60"/>
      <c r="F533" s="60"/>
    </row>
    <row r="534" spans="1:6" ht="14.25" x14ac:dyDescent="0.2">
      <c r="A534" s="6"/>
      <c r="B534" s="69"/>
      <c r="C534" s="6" t="s">
        <v>71</v>
      </c>
      <c r="D534" s="8">
        <f>SUM(D535:D535)</f>
        <v>150000</v>
      </c>
      <c r="E534" s="8">
        <f t="shared" ref="E534:F534" si="187">SUM(E535:E535)</f>
        <v>0</v>
      </c>
      <c r="F534" s="8">
        <f t="shared" si="187"/>
        <v>150000</v>
      </c>
    </row>
    <row r="535" spans="1:6" ht="14.25" x14ac:dyDescent="0.2">
      <c r="A535" s="6"/>
      <c r="B535" s="64"/>
      <c r="C535" s="10" t="s">
        <v>137</v>
      </c>
      <c r="D535" s="11">
        <v>150000</v>
      </c>
      <c r="E535" s="11">
        <v>0</v>
      </c>
      <c r="F535" s="11">
        <f t="shared" ref="F535" si="188">D535+E535</f>
        <v>150000</v>
      </c>
    </row>
    <row r="536" spans="1:6" ht="14.25" x14ac:dyDescent="0.2">
      <c r="A536" s="6"/>
      <c r="B536" s="69"/>
      <c r="C536" s="6" t="s">
        <v>3</v>
      </c>
      <c r="D536" s="8">
        <f t="shared" ref="D536:F537" si="189">D537</f>
        <v>150000</v>
      </c>
      <c r="E536" s="8">
        <f t="shared" si="189"/>
        <v>0</v>
      </c>
      <c r="F536" s="8">
        <f t="shared" si="189"/>
        <v>150000</v>
      </c>
    </row>
    <row r="537" spans="1:6" ht="15" x14ac:dyDescent="0.25">
      <c r="A537" s="19"/>
      <c r="B537" s="32"/>
      <c r="C537" s="12" t="s">
        <v>2</v>
      </c>
      <c r="D537" s="14">
        <f t="shared" si="189"/>
        <v>150000</v>
      </c>
      <c r="E537" s="14">
        <f t="shared" si="189"/>
        <v>0</v>
      </c>
      <c r="F537" s="14">
        <f t="shared" si="189"/>
        <v>150000</v>
      </c>
    </row>
    <row r="538" spans="1:6" ht="14.25" x14ac:dyDescent="0.2">
      <c r="A538" s="6"/>
      <c r="B538" s="64"/>
      <c r="C538" s="10" t="s">
        <v>1</v>
      </c>
      <c r="D538" s="11">
        <v>150000</v>
      </c>
      <c r="E538" s="11">
        <v>0</v>
      </c>
      <c r="F538" s="11">
        <f t="shared" ref="F538" si="190">D538+E538</f>
        <v>150000</v>
      </c>
    </row>
    <row r="539" spans="1:6" s="59" customFormat="1" ht="11.25" x14ac:dyDescent="0.2">
      <c r="B539" s="82"/>
      <c r="D539" s="60"/>
      <c r="E539" s="60"/>
      <c r="F539" s="60"/>
    </row>
    <row r="540" spans="1:6" s="59" customFormat="1" ht="11.25" x14ac:dyDescent="0.2">
      <c r="B540" s="82"/>
      <c r="D540" s="60"/>
      <c r="E540" s="60"/>
      <c r="F540" s="60"/>
    </row>
    <row r="541" spans="1:6" ht="15.75" x14ac:dyDescent="0.25">
      <c r="A541" s="4" t="s">
        <v>32</v>
      </c>
      <c r="B541" s="3" t="s">
        <v>123</v>
      </c>
      <c r="C541" s="4" t="s">
        <v>272</v>
      </c>
      <c r="D541" s="5"/>
      <c r="E541" s="5"/>
      <c r="F541" s="5"/>
    </row>
    <row r="542" spans="1:6" s="59" customFormat="1" ht="11.25" x14ac:dyDescent="0.2">
      <c r="B542" s="82"/>
      <c r="D542" s="60"/>
      <c r="E542" s="60"/>
      <c r="F542" s="60"/>
    </row>
    <row r="543" spans="1:6" ht="14.25" x14ac:dyDescent="0.2">
      <c r="A543" s="6"/>
      <c r="B543" s="69"/>
      <c r="C543" s="6" t="s">
        <v>71</v>
      </c>
      <c r="D543" s="8">
        <f>D544+D545</f>
        <v>23966050</v>
      </c>
      <c r="E543" s="8">
        <f t="shared" ref="E543:F543" si="191">E544+E545</f>
        <v>17236010</v>
      </c>
      <c r="F543" s="8">
        <f t="shared" si="191"/>
        <v>41202060</v>
      </c>
    </row>
    <row r="544" spans="1:6" ht="14.25" x14ac:dyDescent="0.2">
      <c r="A544" s="6"/>
      <c r="B544" s="64"/>
      <c r="C544" s="10" t="s">
        <v>137</v>
      </c>
      <c r="D544" s="11">
        <v>22924508</v>
      </c>
      <c r="E544" s="11">
        <v>17236010</v>
      </c>
      <c r="F544" s="11">
        <f t="shared" ref="F544:F545" si="192">D544+E544</f>
        <v>40160518</v>
      </c>
    </row>
    <row r="545" spans="1:6" ht="14.25" x14ac:dyDescent="0.2">
      <c r="A545" s="6"/>
      <c r="B545" s="64"/>
      <c r="C545" s="10" t="s">
        <v>135</v>
      </c>
      <c r="D545" s="11">
        <v>1041542</v>
      </c>
      <c r="E545" s="11">
        <v>0</v>
      </c>
      <c r="F545" s="11">
        <f t="shared" si="192"/>
        <v>1041542</v>
      </c>
    </row>
    <row r="546" spans="1:6" ht="14.25" x14ac:dyDescent="0.2">
      <c r="A546" s="6"/>
      <c r="B546" s="69"/>
      <c r="C546" s="6" t="s">
        <v>3</v>
      </c>
      <c r="D546" s="8">
        <f t="shared" ref="D546:F547" si="193">D547</f>
        <v>23966050</v>
      </c>
      <c r="E546" s="8">
        <f t="shared" si="193"/>
        <v>17236010</v>
      </c>
      <c r="F546" s="8">
        <f t="shared" si="193"/>
        <v>41202060</v>
      </c>
    </row>
    <row r="547" spans="1:6" ht="15" x14ac:dyDescent="0.25">
      <c r="A547" s="19"/>
      <c r="B547" s="32"/>
      <c r="C547" s="12" t="s">
        <v>2</v>
      </c>
      <c r="D547" s="14">
        <f t="shared" si="193"/>
        <v>23966050</v>
      </c>
      <c r="E547" s="14">
        <f t="shared" si="193"/>
        <v>17236010</v>
      </c>
      <c r="F547" s="14">
        <f t="shared" si="193"/>
        <v>41202060</v>
      </c>
    </row>
    <row r="548" spans="1:6" ht="14.25" x14ac:dyDescent="0.2">
      <c r="A548" s="6"/>
      <c r="B548" s="64"/>
      <c r="C548" s="10" t="s">
        <v>1</v>
      </c>
      <c r="D548" s="11">
        <v>23966050</v>
      </c>
      <c r="E548" s="11">
        <v>17236010</v>
      </c>
      <c r="F548" s="11">
        <f t="shared" ref="F548" si="194">D548+E548</f>
        <v>41202060</v>
      </c>
    </row>
    <row r="549" spans="1:6" s="59" customFormat="1" ht="11.25" x14ac:dyDescent="0.2">
      <c r="B549" s="85"/>
      <c r="D549" s="60"/>
      <c r="E549" s="60"/>
      <c r="F549" s="60"/>
    </row>
    <row r="550" spans="1:6" s="59" customFormat="1" ht="11.25" x14ac:dyDescent="0.2">
      <c r="B550" s="85"/>
      <c r="D550" s="60"/>
      <c r="E550" s="60"/>
      <c r="F550" s="60"/>
    </row>
    <row r="551" spans="1:6" ht="15.75" x14ac:dyDescent="0.25">
      <c r="A551" s="4" t="s">
        <v>234</v>
      </c>
      <c r="B551" s="3" t="s">
        <v>123</v>
      </c>
      <c r="C551" s="4" t="s">
        <v>273</v>
      </c>
      <c r="D551" s="5"/>
      <c r="E551" s="5"/>
      <c r="F551" s="5"/>
    </row>
    <row r="552" spans="1:6" s="59" customFormat="1" ht="11.25" x14ac:dyDescent="0.2">
      <c r="B552" s="82"/>
      <c r="D552" s="60"/>
      <c r="E552" s="60"/>
      <c r="F552" s="60"/>
    </row>
    <row r="553" spans="1:6" ht="14.25" x14ac:dyDescent="0.2">
      <c r="A553" s="6"/>
      <c r="B553" s="69"/>
      <c r="C553" s="6" t="s">
        <v>71</v>
      </c>
      <c r="D553" s="8">
        <f>D554</f>
        <v>335943</v>
      </c>
      <c r="E553" s="8">
        <f t="shared" ref="E553:F553" si="195">E554</f>
        <v>0</v>
      </c>
      <c r="F553" s="8">
        <f t="shared" si="195"/>
        <v>335943</v>
      </c>
    </row>
    <row r="554" spans="1:6" ht="14.25" x14ac:dyDescent="0.2">
      <c r="A554" s="6"/>
      <c r="B554" s="64"/>
      <c r="C554" s="10" t="s">
        <v>137</v>
      </c>
      <c r="D554" s="11">
        <v>335943</v>
      </c>
      <c r="E554" s="11">
        <v>0</v>
      </c>
      <c r="F554" s="11">
        <f t="shared" ref="F554" si="196">D554+E554</f>
        <v>335943</v>
      </c>
    </row>
    <row r="555" spans="1:6" ht="14.25" x14ac:dyDescent="0.2">
      <c r="A555" s="6"/>
      <c r="B555" s="69"/>
      <c r="C555" s="6" t="s">
        <v>3</v>
      </c>
      <c r="D555" s="8">
        <f>D558+D556</f>
        <v>335943</v>
      </c>
      <c r="E555" s="8">
        <f t="shared" ref="E555:F555" si="197">E558+E556</f>
        <v>0</v>
      </c>
      <c r="F555" s="8">
        <f t="shared" si="197"/>
        <v>335943</v>
      </c>
    </row>
    <row r="556" spans="1:6" ht="15" x14ac:dyDescent="0.25">
      <c r="A556" s="19"/>
      <c r="B556" s="32"/>
      <c r="C556" s="12" t="s">
        <v>2</v>
      </c>
      <c r="D556" s="14">
        <f>D557</f>
        <v>35943</v>
      </c>
      <c r="E556" s="14">
        <f t="shared" ref="E556:F556" si="198">E557</f>
        <v>0</v>
      </c>
      <c r="F556" s="14">
        <f t="shared" si="198"/>
        <v>35943</v>
      </c>
    </row>
    <row r="557" spans="1:6" ht="14.25" x14ac:dyDescent="0.2">
      <c r="A557" s="6"/>
      <c r="B557" s="64"/>
      <c r="C557" s="10" t="s">
        <v>1</v>
      </c>
      <c r="D557" s="11">
        <v>35943</v>
      </c>
      <c r="E557" s="11">
        <v>0</v>
      </c>
      <c r="F557" s="11">
        <f t="shared" ref="F557:F558" si="199">D557+E557</f>
        <v>35943</v>
      </c>
    </row>
    <row r="558" spans="1:6" ht="15" x14ac:dyDescent="0.25">
      <c r="A558" s="6"/>
      <c r="B558" s="84"/>
      <c r="C558" s="19" t="s">
        <v>102</v>
      </c>
      <c r="D558" s="42">
        <v>300000</v>
      </c>
      <c r="E558" s="42">
        <v>0</v>
      </c>
      <c r="F558" s="42">
        <f t="shared" si="199"/>
        <v>300000</v>
      </c>
    </row>
    <row r="559" spans="1:6" s="59" customFormat="1" ht="11.25" x14ac:dyDescent="0.2">
      <c r="B559" s="85"/>
      <c r="D559" s="60"/>
      <c r="E559" s="60"/>
      <c r="F559" s="60"/>
    </row>
    <row r="560" spans="1:6" s="59" customFormat="1" ht="11.25" x14ac:dyDescent="0.2">
      <c r="B560" s="85"/>
      <c r="D560" s="60"/>
      <c r="E560" s="60"/>
      <c r="F560" s="60"/>
    </row>
    <row r="561" spans="1:6" ht="15.75" x14ac:dyDescent="0.25">
      <c r="A561" s="4" t="s">
        <v>33</v>
      </c>
      <c r="B561" s="3" t="s">
        <v>123</v>
      </c>
      <c r="C561" s="4" t="s">
        <v>274</v>
      </c>
      <c r="D561" s="5"/>
      <c r="E561" s="5"/>
      <c r="F561" s="5"/>
    </row>
    <row r="562" spans="1:6" s="59" customFormat="1" ht="11.25" x14ac:dyDescent="0.2">
      <c r="B562" s="82"/>
      <c r="D562" s="60"/>
      <c r="E562" s="60"/>
      <c r="F562" s="60"/>
    </row>
    <row r="563" spans="1:6" ht="14.25" x14ac:dyDescent="0.2">
      <c r="A563" s="6"/>
      <c r="B563" s="69"/>
      <c r="C563" s="6" t="s">
        <v>71</v>
      </c>
      <c r="D563" s="8">
        <f>D564</f>
        <v>831377</v>
      </c>
      <c r="E563" s="8">
        <f t="shared" ref="E563:F563" si="200">E564</f>
        <v>0</v>
      </c>
      <c r="F563" s="8">
        <f t="shared" si="200"/>
        <v>831377</v>
      </c>
    </row>
    <row r="564" spans="1:6" ht="14.25" x14ac:dyDescent="0.2">
      <c r="A564" s="6"/>
      <c r="B564" s="64"/>
      <c r="C564" s="10" t="s">
        <v>137</v>
      </c>
      <c r="D564" s="11">
        <v>831377</v>
      </c>
      <c r="E564" s="11">
        <v>0</v>
      </c>
      <c r="F564" s="11">
        <f t="shared" ref="F564" si="201">D564+E564</f>
        <v>831377</v>
      </c>
    </row>
    <row r="565" spans="1:6" ht="14.25" x14ac:dyDescent="0.2">
      <c r="A565" s="6"/>
      <c r="B565" s="69"/>
      <c r="C565" s="6" t="s">
        <v>3</v>
      </c>
      <c r="D565" s="8">
        <f t="shared" ref="D565:F566" si="202">D566</f>
        <v>831377</v>
      </c>
      <c r="E565" s="8">
        <f t="shared" si="202"/>
        <v>0</v>
      </c>
      <c r="F565" s="8">
        <f t="shared" si="202"/>
        <v>831377</v>
      </c>
    </row>
    <row r="566" spans="1:6" ht="15" x14ac:dyDescent="0.25">
      <c r="A566" s="19"/>
      <c r="B566" s="32"/>
      <c r="C566" s="12" t="s">
        <v>2</v>
      </c>
      <c r="D566" s="14">
        <f t="shared" si="202"/>
        <v>831377</v>
      </c>
      <c r="E566" s="14">
        <f t="shared" si="202"/>
        <v>0</v>
      </c>
      <c r="F566" s="14">
        <f t="shared" si="202"/>
        <v>831377</v>
      </c>
    </row>
    <row r="567" spans="1:6" ht="14.25" x14ac:dyDescent="0.2">
      <c r="A567" s="6"/>
      <c r="B567" s="64"/>
      <c r="C567" s="10" t="s">
        <v>1</v>
      </c>
      <c r="D567" s="11">
        <v>831377</v>
      </c>
      <c r="E567" s="11">
        <v>0</v>
      </c>
      <c r="F567" s="11">
        <f t="shared" ref="F567" si="203">D567+E567</f>
        <v>831377</v>
      </c>
    </row>
    <row r="568" spans="1:6" s="59" customFormat="1" ht="11.25" x14ac:dyDescent="0.2">
      <c r="B568" s="85"/>
      <c r="D568" s="60"/>
      <c r="E568" s="60"/>
      <c r="F568" s="60"/>
    </row>
    <row r="569" spans="1:6" s="59" customFormat="1" ht="11.25" x14ac:dyDescent="0.2">
      <c r="B569" s="85"/>
      <c r="D569" s="60"/>
      <c r="E569" s="60"/>
      <c r="F569" s="60"/>
    </row>
    <row r="570" spans="1:6" ht="15.75" x14ac:dyDescent="0.25">
      <c r="A570" s="4" t="s">
        <v>364</v>
      </c>
      <c r="B570" s="3" t="s">
        <v>123</v>
      </c>
      <c r="C570" s="4" t="s">
        <v>365</v>
      </c>
      <c r="D570" s="5"/>
      <c r="E570" s="5"/>
      <c r="F570" s="5"/>
    </row>
    <row r="571" spans="1:6" s="59" customFormat="1" ht="11.25" x14ac:dyDescent="0.2">
      <c r="B571" s="82"/>
      <c r="D571" s="60"/>
      <c r="E571" s="60"/>
      <c r="F571" s="60"/>
    </row>
    <row r="572" spans="1:6" ht="14.25" x14ac:dyDescent="0.2">
      <c r="A572" s="6"/>
      <c r="B572" s="69"/>
      <c r="C572" s="6" t="s">
        <v>71</v>
      </c>
      <c r="D572" s="8">
        <f>D573</f>
        <v>0</v>
      </c>
      <c r="E572" s="8">
        <f t="shared" ref="E572:F572" si="204">E573</f>
        <v>200000</v>
      </c>
      <c r="F572" s="8">
        <f t="shared" si="204"/>
        <v>200000</v>
      </c>
    </row>
    <row r="573" spans="1:6" ht="14.25" x14ac:dyDescent="0.2">
      <c r="A573" s="6"/>
      <c r="B573" s="64"/>
      <c r="C573" s="10" t="s">
        <v>137</v>
      </c>
      <c r="D573" s="11">
        <v>0</v>
      </c>
      <c r="E573" s="11">
        <v>200000</v>
      </c>
      <c r="F573" s="11">
        <f t="shared" ref="F573" si="205">D573+E573</f>
        <v>200000</v>
      </c>
    </row>
    <row r="574" spans="1:6" ht="14.25" x14ac:dyDescent="0.2">
      <c r="A574" s="6"/>
      <c r="B574" s="69"/>
      <c r="C574" s="6" t="s">
        <v>3</v>
      </c>
      <c r="D574" s="8">
        <f t="shared" ref="D574:F575" si="206">D575</f>
        <v>0</v>
      </c>
      <c r="E574" s="8">
        <f t="shared" si="206"/>
        <v>200000</v>
      </c>
      <c r="F574" s="8">
        <f t="shared" si="206"/>
        <v>200000</v>
      </c>
    </row>
    <row r="575" spans="1:6" ht="15" x14ac:dyDescent="0.25">
      <c r="A575" s="19"/>
      <c r="B575" s="32"/>
      <c r="C575" s="12" t="s">
        <v>2</v>
      </c>
      <c r="D575" s="14">
        <f>D576</f>
        <v>0</v>
      </c>
      <c r="E575" s="14">
        <f t="shared" si="206"/>
        <v>200000</v>
      </c>
      <c r="F575" s="14">
        <f t="shared" si="206"/>
        <v>200000</v>
      </c>
    </row>
    <row r="576" spans="1:6" ht="15" x14ac:dyDescent="0.25">
      <c r="A576" s="6"/>
      <c r="B576" s="84"/>
      <c r="C576" s="19" t="s">
        <v>102</v>
      </c>
      <c r="D576" s="42">
        <v>0</v>
      </c>
      <c r="E576" s="42">
        <v>200000</v>
      </c>
      <c r="F576" s="42">
        <f t="shared" ref="F576" si="207">D576+E576</f>
        <v>200000</v>
      </c>
    </row>
    <row r="577" spans="1:6" s="59" customFormat="1" ht="11.25" x14ac:dyDescent="0.2">
      <c r="B577" s="85"/>
      <c r="D577" s="60"/>
      <c r="E577" s="60"/>
      <c r="F577" s="60"/>
    </row>
    <row r="578" spans="1:6" s="59" customFormat="1" ht="11.25" x14ac:dyDescent="0.2">
      <c r="B578" s="85"/>
      <c r="D578" s="60"/>
      <c r="E578" s="60"/>
      <c r="F578" s="60"/>
    </row>
    <row r="579" spans="1:6" ht="15.75" x14ac:dyDescent="0.25">
      <c r="A579" s="4" t="s">
        <v>66</v>
      </c>
      <c r="B579" s="3" t="s">
        <v>123</v>
      </c>
      <c r="C579" s="4" t="s">
        <v>275</v>
      </c>
      <c r="D579" s="5"/>
      <c r="E579" s="5"/>
      <c r="F579" s="5"/>
    </row>
    <row r="580" spans="1:6" s="59" customFormat="1" ht="11.25" x14ac:dyDescent="0.2">
      <c r="B580" s="82"/>
      <c r="D580" s="60"/>
      <c r="E580" s="60"/>
      <c r="F580" s="60"/>
    </row>
    <row r="581" spans="1:6" ht="14.25" x14ac:dyDescent="0.2">
      <c r="A581" s="6"/>
      <c r="B581" s="69"/>
      <c r="C581" s="6" t="s">
        <v>71</v>
      </c>
      <c r="D581" s="8">
        <f>SUM(D582:D582)</f>
        <v>1319313</v>
      </c>
      <c r="E581" s="8">
        <f t="shared" ref="E581:F581" si="208">SUM(E582:E582)</f>
        <v>0</v>
      </c>
      <c r="F581" s="8">
        <f t="shared" si="208"/>
        <v>1319313</v>
      </c>
    </row>
    <row r="582" spans="1:6" ht="14.25" x14ac:dyDescent="0.2">
      <c r="A582" s="6"/>
      <c r="B582" s="64"/>
      <c r="C582" s="10" t="s">
        <v>137</v>
      </c>
      <c r="D582" s="11">
        <v>1319313</v>
      </c>
      <c r="E582" s="11">
        <v>0</v>
      </c>
      <c r="F582" s="11">
        <f t="shared" ref="F582" si="209">D582+E582</f>
        <v>1319313</v>
      </c>
    </row>
    <row r="583" spans="1:6" ht="14.25" x14ac:dyDescent="0.2">
      <c r="A583" s="6"/>
      <c r="B583" s="69"/>
      <c r="C583" s="6" t="s">
        <v>3</v>
      </c>
      <c r="D583" s="8">
        <f t="shared" ref="D583:F584" si="210">D584</f>
        <v>1319313</v>
      </c>
      <c r="E583" s="8">
        <f t="shared" si="210"/>
        <v>0</v>
      </c>
      <c r="F583" s="8">
        <f t="shared" si="210"/>
        <v>1319313</v>
      </c>
    </row>
    <row r="584" spans="1:6" ht="15" x14ac:dyDescent="0.25">
      <c r="A584" s="19"/>
      <c r="B584" s="32"/>
      <c r="C584" s="12" t="s">
        <v>2</v>
      </c>
      <c r="D584" s="14">
        <f t="shared" si="210"/>
        <v>1319313</v>
      </c>
      <c r="E584" s="14">
        <f t="shared" si="210"/>
        <v>0</v>
      </c>
      <c r="F584" s="14">
        <f t="shared" si="210"/>
        <v>1319313</v>
      </c>
    </row>
    <row r="585" spans="1:6" ht="14.25" x14ac:dyDescent="0.2">
      <c r="A585" s="6"/>
      <c r="B585" s="64"/>
      <c r="C585" s="10" t="s">
        <v>1</v>
      </c>
      <c r="D585" s="11">
        <v>1319313</v>
      </c>
      <c r="E585" s="11">
        <v>0</v>
      </c>
      <c r="F585" s="11">
        <f t="shared" ref="F585" si="211">D585+E585</f>
        <v>1319313</v>
      </c>
    </row>
    <row r="586" spans="1:6" s="59" customFormat="1" ht="11.25" x14ac:dyDescent="0.2">
      <c r="B586" s="85"/>
      <c r="D586" s="60"/>
      <c r="E586" s="60"/>
      <c r="F586" s="60"/>
    </row>
    <row r="587" spans="1:6" s="59" customFormat="1" ht="11.25" x14ac:dyDescent="0.2">
      <c r="B587" s="85"/>
      <c r="D587" s="60"/>
      <c r="E587" s="60"/>
      <c r="F587" s="60"/>
    </row>
    <row r="588" spans="1:6" s="59" customFormat="1" ht="11.25" x14ac:dyDescent="0.2">
      <c r="B588" s="85"/>
      <c r="D588" s="60"/>
      <c r="E588" s="60"/>
      <c r="F588" s="60"/>
    </row>
    <row r="589" spans="1:6" s="59" customFormat="1" ht="11.25" x14ac:dyDescent="0.2">
      <c r="B589" s="85"/>
      <c r="D589" s="60"/>
      <c r="E589" s="60"/>
      <c r="F589" s="60"/>
    </row>
    <row r="590" spans="1:6" s="59" customFormat="1" ht="11.25" x14ac:dyDescent="0.2">
      <c r="B590" s="85"/>
      <c r="D590" s="60"/>
      <c r="E590" s="60"/>
      <c r="F590" s="60"/>
    </row>
    <row r="591" spans="1:6" s="59" customFormat="1" ht="11.25" x14ac:dyDescent="0.2">
      <c r="B591" s="85"/>
      <c r="D591" s="60"/>
      <c r="E591" s="60"/>
      <c r="F591" s="60"/>
    </row>
    <row r="592" spans="1:6" s="59" customFormat="1" ht="11.25" x14ac:dyDescent="0.2">
      <c r="B592" s="85"/>
      <c r="D592" s="60"/>
      <c r="E592" s="60"/>
      <c r="F592" s="60"/>
    </row>
    <row r="593" spans="1:6" ht="15.75" x14ac:dyDescent="0.25">
      <c r="A593" s="4" t="s">
        <v>156</v>
      </c>
      <c r="B593" s="3" t="s">
        <v>123</v>
      </c>
      <c r="C593" s="4" t="s">
        <v>324</v>
      </c>
      <c r="D593" s="5"/>
      <c r="E593" s="5"/>
      <c r="F593" s="5"/>
    </row>
    <row r="594" spans="1:6" ht="15.75" x14ac:dyDescent="0.25">
      <c r="A594" s="4"/>
      <c r="B594" s="3"/>
      <c r="C594" s="4" t="s">
        <v>325</v>
      </c>
      <c r="D594" s="5"/>
      <c r="E594" s="5"/>
      <c r="F594" s="5"/>
    </row>
    <row r="595" spans="1:6" s="59" customFormat="1" ht="11.25" x14ac:dyDescent="0.2">
      <c r="B595" s="82"/>
      <c r="D595" s="60"/>
      <c r="E595" s="60"/>
      <c r="F595" s="60"/>
    </row>
    <row r="596" spans="1:6" ht="14.25" x14ac:dyDescent="0.2">
      <c r="A596" s="6"/>
      <c r="B596" s="69"/>
      <c r="C596" s="6" t="s">
        <v>71</v>
      </c>
      <c r="D596" s="8">
        <f>SUM(D597:D597)</f>
        <v>1234343</v>
      </c>
      <c r="E596" s="8">
        <f t="shared" ref="E596:F596" si="212">SUM(E597:E597)</f>
        <v>31590</v>
      </c>
      <c r="F596" s="8">
        <f t="shared" si="212"/>
        <v>1265933</v>
      </c>
    </row>
    <row r="597" spans="1:6" ht="14.25" x14ac:dyDescent="0.2">
      <c r="A597" s="6"/>
      <c r="B597" s="64"/>
      <c r="C597" s="10" t="s">
        <v>137</v>
      </c>
      <c r="D597" s="11">
        <v>1234343</v>
      </c>
      <c r="E597" s="11">
        <v>31590</v>
      </c>
      <c r="F597" s="11">
        <f t="shared" ref="F597" si="213">D597+E597</f>
        <v>1265933</v>
      </c>
    </row>
    <row r="598" spans="1:6" ht="14.25" x14ac:dyDescent="0.2">
      <c r="A598" s="6"/>
      <c r="B598" s="69"/>
      <c r="C598" s="6" t="s">
        <v>3</v>
      </c>
      <c r="D598" s="8">
        <f t="shared" ref="D598:F599" si="214">D599</f>
        <v>1234343</v>
      </c>
      <c r="E598" s="8">
        <f t="shared" si="214"/>
        <v>31590</v>
      </c>
      <c r="F598" s="8">
        <f t="shared" si="214"/>
        <v>1265933</v>
      </c>
    </row>
    <row r="599" spans="1:6" ht="15" x14ac:dyDescent="0.25">
      <c r="A599" s="19"/>
      <c r="B599" s="32"/>
      <c r="C599" s="12" t="s">
        <v>2</v>
      </c>
      <c r="D599" s="14">
        <f t="shared" si="214"/>
        <v>1234343</v>
      </c>
      <c r="E599" s="14">
        <f t="shared" si="214"/>
        <v>31590</v>
      </c>
      <c r="F599" s="14">
        <f t="shared" si="214"/>
        <v>1265933</v>
      </c>
    </row>
    <row r="600" spans="1:6" ht="14.25" x14ac:dyDescent="0.2">
      <c r="A600" s="6"/>
      <c r="B600" s="64"/>
      <c r="C600" s="10" t="s">
        <v>1</v>
      </c>
      <c r="D600" s="11">
        <v>1234343</v>
      </c>
      <c r="E600" s="11">
        <v>31590</v>
      </c>
      <c r="F600" s="11">
        <f t="shared" ref="F600" si="215">D600+E600</f>
        <v>1265933</v>
      </c>
    </row>
    <row r="601" spans="1:6" s="59" customFormat="1" ht="11.25" x14ac:dyDescent="0.2">
      <c r="B601" s="85"/>
      <c r="D601" s="60"/>
      <c r="E601" s="60"/>
      <c r="F601" s="60"/>
    </row>
    <row r="602" spans="1:6" s="59" customFormat="1" ht="11.25" x14ac:dyDescent="0.2">
      <c r="B602" s="85"/>
      <c r="D602" s="60"/>
      <c r="E602" s="60"/>
      <c r="F602" s="60"/>
    </row>
    <row r="603" spans="1:6" ht="18.75" x14ac:dyDescent="0.3">
      <c r="A603" s="21"/>
      <c r="B603" s="21"/>
      <c r="C603" s="21" t="s">
        <v>155</v>
      </c>
      <c r="D603" s="61"/>
      <c r="E603" s="61"/>
      <c r="F603" s="61"/>
    </row>
    <row r="604" spans="1:6" s="59" customFormat="1" ht="11.25" x14ac:dyDescent="0.2">
      <c r="D604" s="60"/>
      <c r="E604" s="60"/>
      <c r="F604" s="60"/>
    </row>
    <row r="605" spans="1:6" ht="15.75" x14ac:dyDescent="0.25">
      <c r="A605" s="4"/>
      <c r="B605" s="3"/>
      <c r="C605" s="4" t="s">
        <v>71</v>
      </c>
      <c r="D605" s="5">
        <f>D606+D608+D607</f>
        <v>18702547</v>
      </c>
      <c r="E605" s="5">
        <f t="shared" ref="E605:F605" si="216">E606+E608+E607</f>
        <v>8365623</v>
      </c>
      <c r="F605" s="5">
        <f t="shared" si="216"/>
        <v>27068170</v>
      </c>
    </row>
    <row r="606" spans="1:6" ht="14.25" x14ac:dyDescent="0.2">
      <c r="A606" s="6"/>
      <c r="B606" s="9"/>
      <c r="C606" s="10" t="s">
        <v>137</v>
      </c>
      <c r="D606" s="11">
        <f>D623+D678+D717+D688+D725+D761+D638+D668+D770+D779+D707+D698+D652+D752</f>
        <v>15578797</v>
      </c>
      <c r="E606" s="125">
        <f>E623+E678+E717+E688+E725+E761+E638+E668+E770+E779+E707+E698+E652+E752</f>
        <v>8239443</v>
      </c>
      <c r="F606" s="11">
        <f>F623+F678+F717+F688+F725+F761+F638+F668+F770+F779+F707+F698+F652+F752</f>
        <v>23818240</v>
      </c>
    </row>
    <row r="607" spans="1:6" ht="14.25" x14ac:dyDescent="0.2">
      <c r="A607" s="6"/>
      <c r="B607" s="9"/>
      <c r="C607" s="79" t="s">
        <v>213</v>
      </c>
      <c r="D607" s="51">
        <f>D780+D699</f>
        <v>419732</v>
      </c>
      <c r="E607" s="51">
        <f>E780+E699</f>
        <v>1180</v>
      </c>
      <c r="F607" s="51">
        <f>F780+F699</f>
        <v>420912</v>
      </c>
    </row>
    <row r="608" spans="1:6" ht="14.25" x14ac:dyDescent="0.2">
      <c r="A608" s="6"/>
      <c r="B608" s="9"/>
      <c r="C608" s="10" t="s">
        <v>135</v>
      </c>
      <c r="D608" s="11">
        <f>D639+D726+D708+D741+D624+D689+D669</f>
        <v>2704018</v>
      </c>
      <c r="E608" s="11">
        <f>E639+E726+E708+E741+E624+E689+E669</f>
        <v>125000</v>
      </c>
      <c r="F608" s="11">
        <f>F639+F726+F708+F741+F624+F689+F669</f>
        <v>2829018</v>
      </c>
    </row>
    <row r="609" spans="1:6" ht="15.75" x14ac:dyDescent="0.25">
      <c r="A609" s="4"/>
      <c r="B609" s="3"/>
      <c r="C609" s="4" t="s">
        <v>3</v>
      </c>
      <c r="D609" s="5">
        <f>D610+D616</f>
        <v>18702547</v>
      </c>
      <c r="E609" s="5">
        <f t="shared" ref="E609:F609" si="217">E610+E616</f>
        <v>8365623</v>
      </c>
      <c r="F609" s="5">
        <f t="shared" si="217"/>
        <v>27068170</v>
      </c>
    </row>
    <row r="610" spans="1:6" ht="15" x14ac:dyDescent="0.25">
      <c r="A610" s="19"/>
      <c r="B610" s="13"/>
      <c r="C610" s="12" t="s">
        <v>2</v>
      </c>
      <c r="D610" s="14">
        <f>D611+D615+D614</f>
        <v>16804509</v>
      </c>
      <c r="E610" s="14">
        <f t="shared" ref="E610:F610" si="218">E611+E615+E614</f>
        <v>7346568</v>
      </c>
      <c r="F610" s="14">
        <f t="shared" si="218"/>
        <v>24151077</v>
      </c>
    </row>
    <row r="611" spans="1:6" ht="14.25" x14ac:dyDescent="0.2">
      <c r="A611" s="6"/>
      <c r="B611" s="9"/>
      <c r="C611" s="10" t="s">
        <v>6</v>
      </c>
      <c r="D611" s="11">
        <f>D627+D642+D681+D720+D692+D729+D711+D744+D764+D672+D773+D783</f>
        <v>13146226</v>
      </c>
      <c r="E611" s="11">
        <f>E627+E642+E681+E720+E692+E729+E711+E744+E764+E672+E773+E783</f>
        <v>2370733</v>
      </c>
      <c r="F611" s="11">
        <f>F627+F642+F681+F720+F692+F729+F711+F744+F764+F672+F773+F783</f>
        <v>15516959</v>
      </c>
    </row>
    <row r="612" spans="1:6" ht="14.25" x14ac:dyDescent="0.2">
      <c r="A612" s="6"/>
      <c r="B612" s="9"/>
      <c r="C612" s="57" t="s">
        <v>134</v>
      </c>
      <c r="D612" s="11">
        <f t="shared" ref="D612:F613" si="219">D628+D643+D745+D730</f>
        <v>4868118</v>
      </c>
      <c r="E612" s="11">
        <f t="shared" si="219"/>
        <v>611208</v>
      </c>
      <c r="F612" s="11">
        <f t="shared" si="219"/>
        <v>5479326</v>
      </c>
    </row>
    <row r="613" spans="1:6" ht="14.25" x14ac:dyDescent="0.2">
      <c r="A613" s="6"/>
      <c r="B613" s="9"/>
      <c r="C613" s="63" t="s">
        <v>138</v>
      </c>
      <c r="D613" s="11">
        <f t="shared" si="219"/>
        <v>3773490</v>
      </c>
      <c r="E613" s="11">
        <f t="shared" si="219"/>
        <v>473543</v>
      </c>
      <c r="F613" s="11">
        <f t="shared" si="219"/>
        <v>4247033</v>
      </c>
    </row>
    <row r="614" spans="1:6" ht="14.25" x14ac:dyDescent="0.2">
      <c r="A614" s="6"/>
      <c r="B614" s="9"/>
      <c r="C614" s="10" t="s">
        <v>103</v>
      </c>
      <c r="D614" s="11">
        <f>D655+D755+D630</f>
        <v>2856783</v>
      </c>
      <c r="E614" s="11">
        <f>E655+E755+E630</f>
        <v>4932175</v>
      </c>
      <c r="F614" s="11">
        <f>F655+F755+F630</f>
        <v>7788958</v>
      </c>
    </row>
    <row r="615" spans="1:6" x14ac:dyDescent="0.2">
      <c r="A615" s="74"/>
      <c r="B615" s="74"/>
      <c r="C615" s="10" t="s">
        <v>106</v>
      </c>
      <c r="D615" s="51">
        <f>D631+D702</f>
        <v>801500</v>
      </c>
      <c r="E615" s="51">
        <f>E631+E702</f>
        <v>43660</v>
      </c>
      <c r="F615" s="51">
        <f>F631+F702</f>
        <v>845160</v>
      </c>
    </row>
    <row r="616" spans="1:6" ht="15" x14ac:dyDescent="0.25">
      <c r="A616" s="19"/>
      <c r="B616" s="86"/>
      <c r="C616" s="19" t="s">
        <v>102</v>
      </c>
      <c r="D616" s="42">
        <f>D693+D645+D732+D712+D632+D673+D682</f>
        <v>1898038</v>
      </c>
      <c r="E616" s="42">
        <f>E693+E645+E732+E712+E632+E673+E682</f>
        <v>1019055</v>
      </c>
      <c r="F616" s="42">
        <f>F693+F645+F732+F712+F632+F673+F682</f>
        <v>2917093</v>
      </c>
    </row>
    <row r="617" spans="1:6" s="59" customFormat="1" ht="11.25" x14ac:dyDescent="0.2">
      <c r="B617" s="82"/>
      <c r="D617" s="60"/>
      <c r="E617" s="60"/>
      <c r="F617" s="60"/>
    </row>
    <row r="618" spans="1:6" s="59" customFormat="1" ht="11.25" x14ac:dyDescent="0.2">
      <c r="B618" s="82"/>
      <c r="D618" s="60"/>
      <c r="E618" s="60"/>
      <c r="F618" s="60"/>
    </row>
    <row r="619" spans="1:6" ht="15.75" x14ac:dyDescent="0.25">
      <c r="A619" s="4" t="s">
        <v>34</v>
      </c>
      <c r="B619" s="3" t="s">
        <v>122</v>
      </c>
      <c r="C619" s="4" t="s">
        <v>326</v>
      </c>
      <c r="D619" s="5"/>
      <c r="E619" s="5"/>
      <c r="F619" s="5"/>
    </row>
    <row r="620" spans="1:6" ht="15.75" x14ac:dyDescent="0.25">
      <c r="A620" s="4"/>
      <c r="B620" s="3"/>
      <c r="C620" s="4" t="s">
        <v>327</v>
      </c>
      <c r="D620" s="5"/>
      <c r="E620" s="5"/>
      <c r="F620" s="5"/>
    </row>
    <row r="621" spans="1:6" s="17" customFormat="1" ht="11.25" x14ac:dyDescent="0.2">
      <c r="A621" s="59"/>
      <c r="B621" s="16"/>
      <c r="D621" s="18"/>
      <c r="E621" s="18"/>
      <c r="F621" s="18"/>
    </row>
    <row r="622" spans="1:6" ht="14.25" x14ac:dyDescent="0.2">
      <c r="A622" s="6"/>
      <c r="B622" s="7"/>
      <c r="C622" s="6" t="s">
        <v>71</v>
      </c>
      <c r="D622" s="8">
        <f>SUM(D623:D624)</f>
        <v>4351493</v>
      </c>
      <c r="E622" s="8">
        <f t="shared" ref="E622:F622" si="220">SUM(E623:E624)</f>
        <v>588737</v>
      </c>
      <c r="F622" s="8">
        <f t="shared" si="220"/>
        <v>4940230</v>
      </c>
    </row>
    <row r="623" spans="1:6" ht="14.25" x14ac:dyDescent="0.2">
      <c r="A623" s="6"/>
      <c r="B623" s="9"/>
      <c r="C623" s="10" t="s">
        <v>137</v>
      </c>
      <c r="D623" s="11">
        <v>4342956</v>
      </c>
      <c r="E623" s="11">
        <v>588737</v>
      </c>
      <c r="F623" s="11">
        <f t="shared" ref="F623:F624" si="221">D623+E623</f>
        <v>4931693</v>
      </c>
    </row>
    <row r="624" spans="1:6" ht="14.25" x14ac:dyDescent="0.2">
      <c r="A624" s="6"/>
      <c r="B624" s="9"/>
      <c r="C624" s="10" t="s">
        <v>135</v>
      </c>
      <c r="D624" s="11">
        <v>8537</v>
      </c>
      <c r="E624" s="11">
        <v>0</v>
      </c>
      <c r="F624" s="11">
        <f t="shared" si="221"/>
        <v>8537</v>
      </c>
    </row>
    <row r="625" spans="1:6" ht="14.25" x14ac:dyDescent="0.2">
      <c r="A625" s="6"/>
      <c r="B625" s="7"/>
      <c r="C625" s="6" t="s">
        <v>3</v>
      </c>
      <c r="D625" s="8">
        <f>D626+D632</f>
        <v>4351493</v>
      </c>
      <c r="E625" s="8">
        <f t="shared" ref="E625:F625" si="222">E626+E632</f>
        <v>588737</v>
      </c>
      <c r="F625" s="8">
        <f t="shared" si="222"/>
        <v>4940230</v>
      </c>
    </row>
    <row r="626" spans="1:6" ht="15" x14ac:dyDescent="0.25">
      <c r="A626" s="19"/>
      <c r="B626" s="13"/>
      <c r="C626" s="12" t="s">
        <v>2</v>
      </c>
      <c r="D626" s="14">
        <f>D627+D631+D630</f>
        <v>4345493</v>
      </c>
      <c r="E626" s="14">
        <f t="shared" ref="E626:F626" si="223">E627+E631+E630</f>
        <v>553776</v>
      </c>
      <c r="F626" s="14">
        <f t="shared" si="223"/>
        <v>4899269</v>
      </c>
    </row>
    <row r="627" spans="1:6" ht="14.25" x14ac:dyDescent="0.2">
      <c r="A627" s="6"/>
      <c r="B627" s="9"/>
      <c r="C627" s="10" t="s">
        <v>6</v>
      </c>
      <c r="D627" s="11">
        <v>4283993</v>
      </c>
      <c r="E627" s="11">
        <f>-34961+532827+12250</f>
        <v>510116</v>
      </c>
      <c r="F627" s="11">
        <f t="shared" ref="F627:F632" si="224">D627+E627</f>
        <v>4794109</v>
      </c>
    </row>
    <row r="628" spans="1:6" ht="14.25" x14ac:dyDescent="0.2">
      <c r="A628" s="6"/>
      <c r="B628" s="9"/>
      <c r="C628" s="57" t="s">
        <v>134</v>
      </c>
      <c r="D628" s="11">
        <v>3608478</v>
      </c>
      <c r="E628" s="11">
        <v>532827</v>
      </c>
      <c r="F628" s="11">
        <f t="shared" si="224"/>
        <v>4141305</v>
      </c>
    </row>
    <row r="629" spans="1:6" ht="14.25" x14ac:dyDescent="0.2">
      <c r="A629" s="6"/>
      <c r="B629" s="9"/>
      <c r="C629" s="63" t="s">
        <v>138</v>
      </c>
      <c r="D629" s="11">
        <v>2797401</v>
      </c>
      <c r="E629" s="11">
        <v>413882</v>
      </c>
      <c r="F629" s="11">
        <f t="shared" si="224"/>
        <v>3211283</v>
      </c>
    </row>
    <row r="630" spans="1:6" ht="14.25" x14ac:dyDescent="0.2">
      <c r="A630" s="6"/>
      <c r="B630" s="9"/>
      <c r="C630" s="10" t="s">
        <v>103</v>
      </c>
      <c r="D630" s="11">
        <v>60000</v>
      </c>
      <c r="E630" s="11">
        <v>0</v>
      </c>
      <c r="F630" s="11">
        <f t="shared" si="224"/>
        <v>60000</v>
      </c>
    </row>
    <row r="631" spans="1:6" x14ac:dyDescent="0.2">
      <c r="A631" s="74"/>
      <c r="B631" s="74"/>
      <c r="C631" s="10" t="s">
        <v>106</v>
      </c>
      <c r="D631" s="51">
        <v>1500</v>
      </c>
      <c r="E631" s="51">
        <v>43660</v>
      </c>
      <c r="F631" s="11">
        <f t="shared" si="224"/>
        <v>45160</v>
      </c>
    </row>
    <row r="632" spans="1:6" ht="15" x14ac:dyDescent="0.25">
      <c r="A632" s="6"/>
      <c r="B632" s="9"/>
      <c r="C632" s="19" t="s">
        <v>102</v>
      </c>
      <c r="D632" s="42">
        <v>6000</v>
      </c>
      <c r="E632" s="42">
        <v>34961</v>
      </c>
      <c r="F632" s="42">
        <f t="shared" si="224"/>
        <v>40961</v>
      </c>
    </row>
    <row r="633" spans="1:6" s="59" customFormat="1" ht="11.25" x14ac:dyDescent="0.2">
      <c r="B633" s="82"/>
      <c r="D633" s="60"/>
      <c r="E633" s="60"/>
      <c r="F633" s="60"/>
    </row>
    <row r="634" spans="1:6" s="59" customFormat="1" ht="11.25" x14ac:dyDescent="0.2">
      <c r="B634" s="82"/>
      <c r="D634" s="60"/>
      <c r="E634" s="60"/>
      <c r="F634" s="60"/>
    </row>
    <row r="635" spans="1:6" ht="15.75" x14ac:dyDescent="0.25">
      <c r="A635" s="4" t="s">
        <v>35</v>
      </c>
      <c r="B635" s="3" t="s">
        <v>122</v>
      </c>
      <c r="C635" s="4" t="s">
        <v>291</v>
      </c>
      <c r="D635" s="38"/>
      <c r="E635" s="38"/>
      <c r="F635" s="38"/>
    </row>
    <row r="636" spans="1:6" s="17" customFormat="1" ht="11.25" x14ac:dyDescent="0.2">
      <c r="A636" s="59"/>
      <c r="B636" s="16"/>
      <c r="D636" s="18"/>
      <c r="E636" s="18"/>
      <c r="F636" s="18"/>
    </row>
    <row r="637" spans="1:6" ht="14.25" x14ac:dyDescent="0.2">
      <c r="A637" s="6"/>
      <c r="B637" s="7"/>
      <c r="C637" s="6" t="s">
        <v>71</v>
      </c>
      <c r="D637" s="8">
        <f>SUM(D638:D639)</f>
        <v>3421408</v>
      </c>
      <c r="E637" s="8">
        <f t="shared" ref="E637:F637" si="225">SUM(E638:E639)</f>
        <v>275000</v>
      </c>
      <c r="F637" s="8">
        <f t="shared" si="225"/>
        <v>3696408</v>
      </c>
    </row>
    <row r="638" spans="1:6" ht="14.25" x14ac:dyDescent="0.2">
      <c r="A638" s="6"/>
      <c r="B638" s="9"/>
      <c r="C638" s="10" t="s">
        <v>137</v>
      </c>
      <c r="D638" s="11">
        <v>1573561</v>
      </c>
      <c r="E638" s="11">
        <v>150000</v>
      </c>
      <c r="F638" s="11">
        <f t="shared" ref="F638:F639" si="226">D638+E638</f>
        <v>1723561</v>
      </c>
    </row>
    <row r="639" spans="1:6" ht="14.25" x14ac:dyDescent="0.2">
      <c r="A639" s="6"/>
      <c r="B639" s="9"/>
      <c r="C639" s="10" t="s">
        <v>135</v>
      </c>
      <c r="D639" s="11">
        <v>1847847</v>
      </c>
      <c r="E639" s="11">
        <v>125000</v>
      </c>
      <c r="F639" s="11">
        <f t="shared" si="226"/>
        <v>1972847</v>
      </c>
    </row>
    <row r="640" spans="1:6" ht="14.25" x14ac:dyDescent="0.2">
      <c r="A640" s="6"/>
      <c r="B640" s="7"/>
      <c r="C640" s="6" t="s">
        <v>3</v>
      </c>
      <c r="D640" s="8">
        <f>D641+D645</f>
        <v>3421408</v>
      </c>
      <c r="E640" s="8">
        <f t="shared" ref="E640:F640" si="227">E641+E645</f>
        <v>275000</v>
      </c>
      <c r="F640" s="8">
        <f t="shared" si="227"/>
        <v>3696408</v>
      </c>
    </row>
    <row r="641" spans="1:6" ht="15" x14ac:dyDescent="0.25">
      <c r="A641" s="19"/>
      <c r="B641" s="13"/>
      <c r="C641" s="12" t="s">
        <v>2</v>
      </c>
      <c r="D641" s="14">
        <f>D642</f>
        <v>3333668</v>
      </c>
      <c r="E641" s="14">
        <f t="shared" ref="E641:F641" si="228">E642</f>
        <v>175000</v>
      </c>
      <c r="F641" s="14">
        <f t="shared" si="228"/>
        <v>3508668</v>
      </c>
    </row>
    <row r="642" spans="1:6" ht="14.25" x14ac:dyDescent="0.2">
      <c r="A642" s="6"/>
      <c r="B642" s="9"/>
      <c r="C642" s="10" t="s">
        <v>6</v>
      </c>
      <c r="D642" s="11">
        <v>3333668</v>
      </c>
      <c r="E642" s="11">
        <f>50000+78381+46619</f>
        <v>175000</v>
      </c>
      <c r="F642" s="11">
        <f t="shared" ref="F642:F645" si="229">D642+E642</f>
        <v>3508668</v>
      </c>
    </row>
    <row r="643" spans="1:6" ht="14.25" x14ac:dyDescent="0.2">
      <c r="A643" s="6"/>
      <c r="B643" s="9"/>
      <c r="C643" s="57" t="s">
        <v>134</v>
      </c>
      <c r="D643" s="11">
        <v>984871</v>
      </c>
      <c r="E643" s="11">
        <v>78381</v>
      </c>
      <c r="F643" s="11">
        <f t="shared" si="229"/>
        <v>1063252</v>
      </c>
    </row>
    <row r="644" spans="1:6" ht="14.25" x14ac:dyDescent="0.2">
      <c r="A644" s="6"/>
      <c r="B644" s="9"/>
      <c r="C644" s="63" t="s">
        <v>138</v>
      </c>
      <c r="D644" s="11">
        <v>763549</v>
      </c>
      <c r="E644" s="11">
        <v>59661</v>
      </c>
      <c r="F644" s="11">
        <f t="shared" si="229"/>
        <v>823210</v>
      </c>
    </row>
    <row r="645" spans="1:6" ht="15" x14ac:dyDescent="0.25">
      <c r="A645" s="19"/>
      <c r="B645" s="86"/>
      <c r="C645" s="19" t="s">
        <v>102</v>
      </c>
      <c r="D645" s="42">
        <v>87740</v>
      </c>
      <c r="E645" s="42">
        <v>100000</v>
      </c>
      <c r="F645" s="42">
        <f t="shared" si="229"/>
        <v>187740</v>
      </c>
    </row>
    <row r="646" spans="1:6" s="59" customFormat="1" ht="11.25" x14ac:dyDescent="0.2">
      <c r="B646" s="82"/>
      <c r="D646" s="60"/>
      <c r="E646" s="60"/>
      <c r="F646" s="60"/>
    </row>
    <row r="647" spans="1:6" s="59" customFormat="1" ht="11.25" x14ac:dyDescent="0.2">
      <c r="B647" s="82"/>
      <c r="D647" s="60"/>
      <c r="E647" s="60"/>
      <c r="F647" s="60"/>
    </row>
    <row r="648" spans="1:6" ht="15.75" x14ac:dyDescent="0.25">
      <c r="A648" s="4" t="s">
        <v>53</v>
      </c>
      <c r="B648" s="3" t="s">
        <v>115</v>
      </c>
      <c r="C648" s="4" t="s">
        <v>264</v>
      </c>
      <c r="D648" s="5"/>
      <c r="E648" s="5"/>
      <c r="F648" s="5"/>
    </row>
    <row r="649" spans="1:6" ht="15.75" x14ac:dyDescent="0.25">
      <c r="A649" s="87"/>
      <c r="B649" s="3"/>
      <c r="C649" s="4" t="s">
        <v>265</v>
      </c>
      <c r="D649" s="5"/>
      <c r="E649" s="5"/>
      <c r="F649" s="5"/>
    </row>
    <row r="650" spans="1:6" s="17" customFormat="1" ht="11.25" x14ac:dyDescent="0.2">
      <c r="A650" s="88"/>
      <c r="B650" s="16"/>
      <c r="D650" s="18"/>
      <c r="E650" s="18"/>
      <c r="F650" s="18"/>
    </row>
    <row r="651" spans="1:6" ht="14.25" x14ac:dyDescent="0.2">
      <c r="A651" s="6"/>
      <c r="B651" s="7"/>
      <c r="C651" s="6" t="s">
        <v>71</v>
      </c>
      <c r="D651" s="8">
        <f>SUM(D652:D652)</f>
        <v>1371380</v>
      </c>
      <c r="E651" s="8">
        <f t="shared" ref="E651:F651" si="230">SUM(E652:E652)</f>
        <v>216049</v>
      </c>
      <c r="F651" s="8">
        <f t="shared" si="230"/>
        <v>1587429</v>
      </c>
    </row>
    <row r="652" spans="1:6" ht="14.25" x14ac:dyDescent="0.2">
      <c r="A652" s="6"/>
      <c r="B652" s="9"/>
      <c r="C652" s="10" t="s">
        <v>137</v>
      </c>
      <c r="D652" s="11">
        <v>1371380</v>
      </c>
      <c r="E652" s="11">
        <v>216049</v>
      </c>
      <c r="F652" s="11">
        <f t="shared" ref="F652" si="231">D652+E652</f>
        <v>1587429</v>
      </c>
    </row>
    <row r="653" spans="1:6" ht="14.25" x14ac:dyDescent="0.2">
      <c r="A653" s="6"/>
      <c r="B653" s="7"/>
      <c r="C653" s="6" t="s">
        <v>3</v>
      </c>
      <c r="D653" s="8">
        <f t="shared" ref="D653:F654" si="232">D654</f>
        <v>1371380</v>
      </c>
      <c r="E653" s="8">
        <f t="shared" si="232"/>
        <v>216049</v>
      </c>
      <c r="F653" s="8">
        <f t="shared" si="232"/>
        <v>1587429</v>
      </c>
    </row>
    <row r="654" spans="1:6" ht="15" x14ac:dyDescent="0.25">
      <c r="A654" s="19"/>
      <c r="B654" s="13"/>
      <c r="C654" s="12" t="s">
        <v>2</v>
      </c>
      <c r="D654" s="14">
        <f t="shared" si="232"/>
        <v>1371380</v>
      </c>
      <c r="E654" s="14">
        <f t="shared" si="232"/>
        <v>216049</v>
      </c>
      <c r="F654" s="14">
        <f t="shared" si="232"/>
        <v>1587429</v>
      </c>
    </row>
    <row r="655" spans="1:6" ht="14.25" x14ac:dyDescent="0.2">
      <c r="A655" s="6"/>
      <c r="B655" s="9"/>
      <c r="C655" s="10" t="s">
        <v>103</v>
      </c>
      <c r="D655" s="11">
        <v>1371380</v>
      </c>
      <c r="E655" s="11">
        <v>216049</v>
      </c>
      <c r="F655" s="11">
        <f t="shared" ref="F655" si="233">D655+E655</f>
        <v>1587429</v>
      </c>
    </row>
    <row r="656" spans="1:6" s="59" customFormat="1" ht="11.25" x14ac:dyDescent="0.2">
      <c r="D656" s="60"/>
      <c r="E656" s="60"/>
      <c r="F656" s="60"/>
    </row>
    <row r="657" spans="1:6" s="59" customFormat="1" ht="11.25" x14ac:dyDescent="0.2">
      <c r="D657" s="60"/>
      <c r="E657" s="60"/>
      <c r="F657" s="60"/>
    </row>
    <row r="658" spans="1:6" s="59" customFormat="1" ht="11.25" x14ac:dyDescent="0.2">
      <c r="D658" s="60"/>
      <c r="E658" s="60"/>
      <c r="F658" s="60"/>
    </row>
    <row r="659" spans="1:6" s="59" customFormat="1" ht="11.25" x14ac:dyDescent="0.2">
      <c r="D659" s="60"/>
      <c r="E659" s="60"/>
      <c r="F659" s="60"/>
    </row>
    <row r="660" spans="1:6" s="59" customFormat="1" ht="11.25" x14ac:dyDescent="0.2">
      <c r="D660" s="60"/>
      <c r="E660" s="60"/>
      <c r="F660" s="60"/>
    </row>
    <row r="661" spans="1:6" s="59" customFormat="1" ht="11.25" x14ac:dyDescent="0.2">
      <c r="D661" s="60"/>
      <c r="E661" s="60"/>
      <c r="F661" s="60"/>
    </row>
    <row r="662" spans="1:6" s="59" customFormat="1" ht="11.25" x14ac:dyDescent="0.2">
      <c r="D662" s="60"/>
      <c r="E662" s="60"/>
      <c r="F662" s="60"/>
    </row>
    <row r="663" spans="1:6" s="59" customFormat="1" ht="11.25" x14ac:dyDescent="0.2">
      <c r="D663" s="60"/>
      <c r="E663" s="60"/>
      <c r="F663" s="60"/>
    </row>
    <row r="664" spans="1:6" s="59" customFormat="1" ht="11.25" x14ac:dyDescent="0.2">
      <c r="D664" s="60"/>
      <c r="E664" s="60"/>
      <c r="F664" s="60"/>
    </row>
    <row r="665" spans="1:6" ht="15.75" x14ac:dyDescent="0.25">
      <c r="A665" s="4" t="s">
        <v>221</v>
      </c>
      <c r="B665" s="3" t="s">
        <v>222</v>
      </c>
      <c r="C665" s="4" t="s">
        <v>223</v>
      </c>
      <c r="D665" s="5"/>
      <c r="E665" s="5"/>
      <c r="F665" s="5"/>
    </row>
    <row r="666" spans="1:6" s="17" customFormat="1" ht="11.25" x14ac:dyDescent="0.2">
      <c r="A666" s="59"/>
      <c r="B666" s="16"/>
      <c r="D666" s="18"/>
      <c r="E666" s="18"/>
      <c r="F666" s="18"/>
    </row>
    <row r="667" spans="1:6" ht="14.25" x14ac:dyDescent="0.2">
      <c r="A667" s="6"/>
      <c r="B667" s="6"/>
      <c r="C667" s="6" t="s">
        <v>71</v>
      </c>
      <c r="D667" s="8">
        <f>D668+D669</f>
        <v>621515</v>
      </c>
      <c r="E667" s="8">
        <f t="shared" ref="E667:F667" si="234">E668+E669</f>
        <v>183000</v>
      </c>
      <c r="F667" s="8">
        <f t="shared" si="234"/>
        <v>804515</v>
      </c>
    </row>
    <row r="668" spans="1:6" ht="14.25" x14ac:dyDescent="0.2">
      <c r="A668" s="6"/>
      <c r="C668" s="10" t="s">
        <v>137</v>
      </c>
      <c r="D668" s="11">
        <v>524803</v>
      </c>
      <c r="E668" s="11">
        <v>183000</v>
      </c>
      <c r="F668" s="11">
        <f t="shared" ref="F668:F669" si="235">D668+E668</f>
        <v>707803</v>
      </c>
    </row>
    <row r="669" spans="1:6" ht="14.25" x14ac:dyDescent="0.2">
      <c r="A669" s="6"/>
      <c r="B669" s="9"/>
      <c r="C669" s="10" t="s">
        <v>135</v>
      </c>
      <c r="D669" s="11">
        <v>96712</v>
      </c>
      <c r="E669" s="11">
        <v>0</v>
      </c>
      <c r="F669" s="11">
        <f t="shared" si="235"/>
        <v>96712</v>
      </c>
    </row>
    <row r="670" spans="1:6" ht="14.25" x14ac:dyDescent="0.2">
      <c r="A670" s="6"/>
      <c r="B670" s="6"/>
      <c r="C670" s="6" t="s">
        <v>3</v>
      </c>
      <c r="D670" s="8">
        <f>D671+D673</f>
        <v>621515</v>
      </c>
      <c r="E670" s="8">
        <f t="shared" ref="E670:F670" si="236">E671+E673</f>
        <v>183000</v>
      </c>
      <c r="F670" s="8">
        <f t="shared" si="236"/>
        <v>804515</v>
      </c>
    </row>
    <row r="671" spans="1:6" ht="15" x14ac:dyDescent="0.25">
      <c r="A671" s="19"/>
      <c r="B671" s="19"/>
      <c r="C671" s="19" t="s">
        <v>2</v>
      </c>
      <c r="D671" s="42">
        <f>D672</f>
        <v>621515</v>
      </c>
      <c r="E671" s="42">
        <f t="shared" ref="E671:F671" si="237">E672</f>
        <v>106884</v>
      </c>
      <c r="F671" s="42">
        <f t="shared" si="237"/>
        <v>728399</v>
      </c>
    </row>
    <row r="672" spans="1:6" x14ac:dyDescent="0.2">
      <c r="C672" s="10" t="s">
        <v>1</v>
      </c>
      <c r="D672" s="11">
        <v>621515</v>
      </c>
      <c r="E672" s="11">
        <f>-6116+113000</f>
        <v>106884</v>
      </c>
      <c r="F672" s="11">
        <f t="shared" ref="F672:F673" si="238">D672+E672</f>
        <v>728399</v>
      </c>
    </row>
    <row r="673" spans="1:6" ht="15" x14ac:dyDescent="0.25">
      <c r="A673" s="19"/>
      <c r="B673" s="86"/>
      <c r="C673" s="140" t="s">
        <v>102</v>
      </c>
      <c r="D673" s="42">
        <v>0</v>
      </c>
      <c r="E673" s="42">
        <f>6116+70000</f>
        <v>76116</v>
      </c>
      <c r="F673" s="42">
        <f t="shared" si="238"/>
        <v>76116</v>
      </c>
    </row>
    <row r="674" spans="1:6" s="59" customFormat="1" ht="11.25" x14ac:dyDescent="0.2">
      <c r="C674" s="152"/>
      <c r="D674" s="60"/>
      <c r="E674" s="60"/>
      <c r="F674" s="60"/>
    </row>
    <row r="675" spans="1:6" ht="15.75" x14ac:dyDescent="0.25">
      <c r="A675" s="4" t="s">
        <v>166</v>
      </c>
      <c r="B675" s="3" t="s">
        <v>130</v>
      </c>
      <c r="C675" s="153" t="s">
        <v>105</v>
      </c>
      <c r="D675" s="5"/>
      <c r="E675" s="5"/>
      <c r="F675" s="5"/>
    </row>
    <row r="676" spans="1:6" s="17" customFormat="1" ht="11.25" x14ac:dyDescent="0.2">
      <c r="A676" s="59"/>
      <c r="B676" s="16"/>
      <c r="C676" s="154"/>
      <c r="D676" s="18"/>
      <c r="E676" s="18"/>
      <c r="F676" s="18"/>
    </row>
    <row r="677" spans="1:6" ht="14.25" x14ac:dyDescent="0.2">
      <c r="A677" s="6"/>
      <c r="B677" s="69"/>
      <c r="C677" s="130" t="s">
        <v>71</v>
      </c>
      <c r="D677" s="8">
        <f>SUM(D678:D678)</f>
        <v>102540</v>
      </c>
      <c r="E677" s="8">
        <f t="shared" ref="E677:F677" si="239">SUM(E678:E678)</f>
        <v>440000</v>
      </c>
      <c r="F677" s="8">
        <f t="shared" si="239"/>
        <v>542540</v>
      </c>
    </row>
    <row r="678" spans="1:6" x14ac:dyDescent="0.2">
      <c r="B678" s="64"/>
      <c r="C678" s="124" t="s">
        <v>137</v>
      </c>
      <c r="D678" s="11">
        <v>102540</v>
      </c>
      <c r="E678" s="11">
        <v>440000</v>
      </c>
      <c r="F678" s="11">
        <f t="shared" ref="F678" si="240">D678+E678</f>
        <v>542540</v>
      </c>
    </row>
    <row r="679" spans="1:6" ht="14.25" x14ac:dyDescent="0.2">
      <c r="A679" s="6"/>
      <c r="B679" s="69"/>
      <c r="C679" s="130" t="s">
        <v>3</v>
      </c>
      <c r="D679" s="8">
        <f>D680+D682</f>
        <v>102540</v>
      </c>
      <c r="E679" s="8">
        <f t="shared" ref="E679:F679" si="241">E680+E682</f>
        <v>440000</v>
      </c>
      <c r="F679" s="8">
        <f t="shared" si="241"/>
        <v>542540</v>
      </c>
    </row>
    <row r="680" spans="1:6" ht="15" x14ac:dyDescent="0.25">
      <c r="A680" s="19"/>
      <c r="B680" s="69"/>
      <c r="C680" s="140" t="s">
        <v>2</v>
      </c>
      <c r="D680" s="42">
        <f t="shared" ref="D680:F680" si="242">D681</f>
        <v>102540</v>
      </c>
      <c r="E680" s="42">
        <f t="shared" si="242"/>
        <v>431772</v>
      </c>
      <c r="F680" s="42">
        <f t="shared" si="242"/>
        <v>534312</v>
      </c>
    </row>
    <row r="681" spans="1:6" x14ac:dyDescent="0.2">
      <c r="B681" s="64"/>
      <c r="C681" s="124" t="s">
        <v>1</v>
      </c>
      <c r="D681" s="11">
        <v>102540</v>
      </c>
      <c r="E681" s="11">
        <v>431772</v>
      </c>
      <c r="F681" s="11">
        <f t="shared" ref="F681:F682" si="243">D681+E681</f>
        <v>534312</v>
      </c>
    </row>
    <row r="682" spans="1:6" ht="15" x14ac:dyDescent="0.25">
      <c r="A682" s="19"/>
      <c r="B682" s="86"/>
      <c r="C682" s="140" t="s">
        <v>102</v>
      </c>
      <c r="D682" s="42">
        <v>0</v>
      </c>
      <c r="E682" s="42">
        <v>8228</v>
      </c>
      <c r="F682" s="42">
        <f t="shared" si="243"/>
        <v>8228</v>
      </c>
    </row>
    <row r="683" spans="1:6" s="59" customFormat="1" ht="11.25" x14ac:dyDescent="0.2">
      <c r="C683" s="152"/>
      <c r="D683" s="60"/>
      <c r="E683" s="60"/>
      <c r="F683" s="60"/>
    </row>
    <row r="684" spans="1:6" ht="15.75" x14ac:dyDescent="0.25">
      <c r="A684" s="4" t="s">
        <v>94</v>
      </c>
      <c r="B684" s="3" t="s">
        <v>122</v>
      </c>
      <c r="C684" s="153" t="s">
        <v>328</v>
      </c>
      <c r="D684" s="5"/>
      <c r="E684" s="5"/>
      <c r="F684" s="5"/>
    </row>
    <row r="685" spans="1:6" ht="15.75" x14ac:dyDescent="0.25">
      <c r="A685" s="4"/>
      <c r="B685" s="3"/>
      <c r="C685" s="4" t="s">
        <v>329</v>
      </c>
      <c r="D685" s="5"/>
      <c r="E685" s="5"/>
      <c r="F685" s="5"/>
    </row>
    <row r="686" spans="1:6" s="17" customFormat="1" ht="11.25" x14ac:dyDescent="0.2">
      <c r="A686" s="59"/>
      <c r="B686" s="16"/>
      <c r="D686" s="18"/>
      <c r="E686" s="18"/>
      <c r="F686" s="18"/>
    </row>
    <row r="687" spans="1:6" ht="14.25" x14ac:dyDescent="0.2">
      <c r="A687" s="6"/>
      <c r="B687" s="7"/>
      <c r="C687" s="6" t="s">
        <v>71</v>
      </c>
      <c r="D687" s="8">
        <f>SUM(D688:D689)</f>
        <v>3368294</v>
      </c>
      <c r="E687" s="8">
        <f t="shared" ref="E687:F687" si="244">SUM(E688:E689)</f>
        <v>100000</v>
      </c>
      <c r="F687" s="8">
        <f t="shared" si="244"/>
        <v>3468294</v>
      </c>
    </row>
    <row r="688" spans="1:6" ht="14.25" x14ac:dyDescent="0.2">
      <c r="A688" s="6"/>
      <c r="B688" s="9"/>
      <c r="C688" s="10" t="s">
        <v>137</v>
      </c>
      <c r="D688" s="11">
        <v>3319007</v>
      </c>
      <c r="E688" s="11">
        <v>100000</v>
      </c>
      <c r="F688" s="11">
        <f t="shared" ref="F688:F689" si="245">D688+E688</f>
        <v>3419007</v>
      </c>
    </row>
    <row r="689" spans="1:6" ht="14.25" x14ac:dyDescent="0.2">
      <c r="A689" s="6"/>
      <c r="C689" s="10" t="s">
        <v>135</v>
      </c>
      <c r="D689" s="11">
        <v>49287</v>
      </c>
      <c r="E689" s="11">
        <v>0</v>
      </c>
      <c r="F689" s="11">
        <f t="shared" si="245"/>
        <v>49287</v>
      </c>
    </row>
    <row r="690" spans="1:6" ht="14.25" x14ac:dyDescent="0.2">
      <c r="A690" s="6"/>
      <c r="B690" s="7"/>
      <c r="C690" s="6" t="s">
        <v>3</v>
      </c>
      <c r="D690" s="8">
        <f>D693+D691</f>
        <v>3368294</v>
      </c>
      <c r="E690" s="8">
        <f t="shared" ref="E690:F690" si="246">E693+E691</f>
        <v>100000</v>
      </c>
      <c r="F690" s="8">
        <f t="shared" si="246"/>
        <v>3468294</v>
      </c>
    </row>
    <row r="691" spans="1:6" ht="15" x14ac:dyDescent="0.25">
      <c r="A691" s="19"/>
      <c r="B691" s="13"/>
      <c r="C691" s="12" t="s">
        <v>2</v>
      </c>
      <c r="D691" s="14">
        <f>D692</f>
        <v>1832003</v>
      </c>
      <c r="E691" s="14">
        <f t="shared" ref="E691:F691" si="247">E692</f>
        <v>84250</v>
      </c>
      <c r="F691" s="14">
        <f t="shared" si="247"/>
        <v>1916253</v>
      </c>
    </row>
    <row r="692" spans="1:6" ht="14.25" x14ac:dyDescent="0.2">
      <c r="A692" s="6"/>
      <c r="B692" s="9"/>
      <c r="C692" s="10" t="s">
        <v>1</v>
      </c>
      <c r="D692" s="11">
        <v>1832003</v>
      </c>
      <c r="E692" s="11">
        <v>84250</v>
      </c>
      <c r="F692" s="11">
        <f t="shared" ref="F692:F693" si="248">D692+E692</f>
        <v>1916253</v>
      </c>
    </row>
    <row r="693" spans="1:6" ht="15" x14ac:dyDescent="0.25">
      <c r="A693" s="6"/>
      <c r="B693" s="7"/>
      <c r="C693" s="19" t="s">
        <v>102</v>
      </c>
      <c r="D693" s="42">
        <v>1536291</v>
      </c>
      <c r="E693" s="42">
        <v>15750</v>
      </c>
      <c r="F693" s="42">
        <f t="shared" si="248"/>
        <v>1552041</v>
      </c>
    </row>
    <row r="694" spans="1:6" s="59" customFormat="1" ht="11.25" x14ac:dyDescent="0.2">
      <c r="D694" s="60"/>
      <c r="E694" s="60"/>
      <c r="F694" s="60"/>
    </row>
    <row r="695" spans="1:6" ht="15.75" x14ac:dyDescent="0.25">
      <c r="A695" s="4" t="s">
        <v>255</v>
      </c>
      <c r="B695" s="3" t="s">
        <v>109</v>
      </c>
      <c r="C695" s="4" t="s">
        <v>261</v>
      </c>
      <c r="D695" s="5"/>
      <c r="E695" s="5"/>
      <c r="F695" s="5"/>
    </row>
    <row r="696" spans="1:6" s="17" customFormat="1" ht="11.25" x14ac:dyDescent="0.2">
      <c r="A696" s="59"/>
      <c r="B696" s="16"/>
      <c r="D696" s="18"/>
      <c r="E696" s="18"/>
      <c r="F696" s="18"/>
    </row>
    <row r="697" spans="1:6" ht="14.25" x14ac:dyDescent="0.2">
      <c r="A697" s="6"/>
      <c r="B697" s="7"/>
      <c r="C697" s="6" t="s">
        <v>71</v>
      </c>
      <c r="D697" s="8">
        <f>SUM(D698:D699)</f>
        <v>800000</v>
      </c>
      <c r="E697" s="8">
        <f t="shared" ref="E697:F697" si="249">SUM(E698:E699)</f>
        <v>0</v>
      </c>
      <c r="F697" s="8">
        <f t="shared" si="249"/>
        <v>800000</v>
      </c>
    </row>
    <row r="698" spans="1:6" ht="14.25" x14ac:dyDescent="0.2">
      <c r="A698" s="6"/>
      <c r="B698" s="9"/>
      <c r="C698" s="10" t="s">
        <v>137</v>
      </c>
      <c r="D698" s="11">
        <v>400000</v>
      </c>
      <c r="E698" s="11"/>
      <c r="F698" s="11">
        <f t="shared" ref="F698:F699" si="250">D698+E698</f>
        <v>400000</v>
      </c>
    </row>
    <row r="699" spans="1:6" ht="14.25" x14ac:dyDescent="0.2">
      <c r="A699" s="6"/>
      <c r="B699" s="9"/>
      <c r="C699" s="79" t="s">
        <v>213</v>
      </c>
      <c r="D699" s="51">
        <v>400000</v>
      </c>
      <c r="E699" s="51"/>
      <c r="F699" s="11">
        <f t="shared" si="250"/>
        <v>400000</v>
      </c>
    </row>
    <row r="700" spans="1:6" ht="14.25" x14ac:dyDescent="0.2">
      <c r="A700" s="6"/>
      <c r="B700" s="7"/>
      <c r="C700" s="6" t="s">
        <v>3</v>
      </c>
      <c r="D700" s="8">
        <f t="shared" ref="D700:F701" si="251">D701</f>
        <v>800000</v>
      </c>
      <c r="E700" s="8">
        <f t="shared" si="251"/>
        <v>0</v>
      </c>
      <c r="F700" s="8">
        <f t="shared" si="251"/>
        <v>800000</v>
      </c>
    </row>
    <row r="701" spans="1:6" ht="15" x14ac:dyDescent="0.25">
      <c r="A701" s="19"/>
      <c r="B701" s="13"/>
      <c r="C701" s="12" t="s">
        <v>2</v>
      </c>
      <c r="D701" s="14">
        <f t="shared" si="251"/>
        <v>800000</v>
      </c>
      <c r="E701" s="14">
        <f t="shared" si="251"/>
        <v>0</v>
      </c>
      <c r="F701" s="14">
        <f t="shared" si="251"/>
        <v>800000</v>
      </c>
    </row>
    <row r="702" spans="1:6" x14ac:dyDescent="0.2">
      <c r="A702" s="74"/>
      <c r="B702" s="74"/>
      <c r="C702" s="10" t="s">
        <v>106</v>
      </c>
      <c r="D702" s="51">
        <v>800000</v>
      </c>
      <c r="E702" s="51"/>
      <c r="F702" s="11">
        <f t="shared" ref="F702" si="252">D702+E702</f>
        <v>800000</v>
      </c>
    </row>
    <row r="703" spans="1:6" s="59" customFormat="1" ht="11.25" x14ac:dyDescent="0.2">
      <c r="D703" s="60"/>
      <c r="E703" s="60"/>
      <c r="F703" s="60"/>
    </row>
    <row r="704" spans="1:6" ht="15.75" x14ac:dyDescent="0.25">
      <c r="A704" s="4" t="s">
        <v>183</v>
      </c>
      <c r="B704" s="3" t="s">
        <v>111</v>
      </c>
      <c r="C704" s="4" t="s">
        <v>276</v>
      </c>
      <c r="D704" s="5"/>
      <c r="E704" s="5"/>
      <c r="F704" s="5"/>
    </row>
    <row r="705" spans="1:6" s="17" customFormat="1" ht="11.25" x14ac:dyDescent="0.2">
      <c r="A705" s="59"/>
      <c r="B705" s="16"/>
      <c r="D705" s="18"/>
      <c r="E705" s="18"/>
      <c r="F705" s="18"/>
    </row>
    <row r="706" spans="1:6" ht="14.25" x14ac:dyDescent="0.2">
      <c r="A706" s="6"/>
      <c r="B706" s="6"/>
      <c r="C706" s="6" t="s">
        <v>71</v>
      </c>
      <c r="D706" s="8">
        <f>D708+D707</f>
        <v>1188322</v>
      </c>
      <c r="E706" s="8">
        <f t="shared" ref="E706:F706" si="253">E708+E707</f>
        <v>831665</v>
      </c>
      <c r="F706" s="8">
        <f t="shared" si="253"/>
        <v>2019987</v>
      </c>
    </row>
    <row r="707" spans="1:6" x14ac:dyDescent="0.2">
      <c r="B707" s="64"/>
      <c r="C707" s="10" t="s">
        <v>137</v>
      </c>
      <c r="D707" s="11">
        <v>617578</v>
      </c>
      <c r="E707" s="11">
        <f>-64635+896300</f>
        <v>831665</v>
      </c>
      <c r="F707" s="11">
        <f t="shared" ref="F707:F708" si="254">D707+E707</f>
        <v>1449243</v>
      </c>
    </row>
    <row r="708" spans="1:6" ht="14.25" x14ac:dyDescent="0.2">
      <c r="A708" s="6"/>
      <c r="C708" s="10" t="s">
        <v>135</v>
      </c>
      <c r="D708" s="11">
        <v>570744</v>
      </c>
      <c r="E708" s="11">
        <v>0</v>
      </c>
      <c r="F708" s="11">
        <f t="shared" si="254"/>
        <v>570744</v>
      </c>
    </row>
    <row r="709" spans="1:6" ht="14.25" x14ac:dyDescent="0.2">
      <c r="A709" s="6"/>
      <c r="B709" s="6"/>
      <c r="C709" s="6" t="s">
        <v>3</v>
      </c>
      <c r="D709" s="8">
        <f>D710+D712</f>
        <v>1188322</v>
      </c>
      <c r="E709" s="8">
        <f t="shared" ref="E709:F709" si="255">E710+E712</f>
        <v>831665</v>
      </c>
      <c r="F709" s="8">
        <f t="shared" si="255"/>
        <v>2019987</v>
      </c>
    </row>
    <row r="710" spans="1:6" ht="15" x14ac:dyDescent="0.25">
      <c r="A710" s="19"/>
      <c r="B710" s="12"/>
      <c r="C710" s="12" t="s">
        <v>2</v>
      </c>
      <c r="D710" s="14">
        <f>D711</f>
        <v>947322</v>
      </c>
      <c r="E710" s="14">
        <f t="shared" ref="E710:F710" si="256">E711</f>
        <v>172665</v>
      </c>
      <c r="F710" s="14">
        <f t="shared" si="256"/>
        <v>1119987</v>
      </c>
    </row>
    <row r="711" spans="1:6" ht="14.25" x14ac:dyDescent="0.2">
      <c r="A711" s="6"/>
      <c r="C711" s="10" t="s">
        <v>1</v>
      </c>
      <c r="D711" s="11">
        <v>947322</v>
      </c>
      <c r="E711" s="11">
        <f>-159000-64635+396300</f>
        <v>172665</v>
      </c>
      <c r="F711" s="11">
        <f t="shared" ref="F711:F712" si="257">D711+E711</f>
        <v>1119987</v>
      </c>
    </row>
    <row r="712" spans="1:6" ht="15" x14ac:dyDescent="0.25">
      <c r="A712" s="6"/>
      <c r="B712" s="7"/>
      <c r="C712" s="19" t="s">
        <v>102</v>
      </c>
      <c r="D712" s="42">
        <v>241000</v>
      </c>
      <c r="E712" s="42">
        <f>159000+500000</f>
        <v>659000</v>
      </c>
      <c r="F712" s="42">
        <f t="shared" si="257"/>
        <v>900000</v>
      </c>
    </row>
    <row r="713" spans="1:6" s="59" customFormat="1" ht="11.25" x14ac:dyDescent="0.2">
      <c r="D713" s="60"/>
      <c r="E713" s="60"/>
      <c r="F713" s="60"/>
    </row>
    <row r="714" spans="1:6" ht="15.75" x14ac:dyDescent="0.25">
      <c r="A714" s="4" t="s">
        <v>157</v>
      </c>
      <c r="B714" s="3" t="s">
        <v>111</v>
      </c>
      <c r="C714" s="4" t="s">
        <v>242</v>
      </c>
      <c r="D714" s="5"/>
      <c r="E714" s="5"/>
      <c r="F714" s="5"/>
    </row>
    <row r="715" spans="1:6" s="59" customFormat="1" ht="11.25" x14ac:dyDescent="0.2">
      <c r="B715" s="85"/>
      <c r="D715" s="60"/>
      <c r="E715" s="60"/>
      <c r="F715" s="60"/>
    </row>
    <row r="716" spans="1:6" ht="14.25" x14ac:dyDescent="0.2">
      <c r="A716" s="6"/>
      <c r="B716" s="69"/>
      <c r="C716" s="6" t="s">
        <v>71</v>
      </c>
      <c r="D716" s="8">
        <f>SUM(D717:D717)</f>
        <v>394627</v>
      </c>
      <c r="E716" s="8">
        <f t="shared" ref="E716:F716" si="258">SUM(E717:E717)</f>
        <v>24500</v>
      </c>
      <c r="F716" s="8">
        <f t="shared" si="258"/>
        <v>419127</v>
      </c>
    </row>
    <row r="717" spans="1:6" x14ac:dyDescent="0.2">
      <c r="B717" s="64"/>
      <c r="C717" s="10" t="s">
        <v>137</v>
      </c>
      <c r="D717" s="11">
        <v>394627</v>
      </c>
      <c r="E717" s="11">
        <f>10000+14500</f>
        <v>24500</v>
      </c>
      <c r="F717" s="11">
        <f t="shared" ref="F717" si="259">D717+E717</f>
        <v>419127</v>
      </c>
    </row>
    <row r="718" spans="1:6" ht="14.25" x14ac:dyDescent="0.2">
      <c r="A718" s="6"/>
      <c r="B718" s="69"/>
      <c r="C718" s="6" t="s">
        <v>3</v>
      </c>
      <c r="D718" s="8">
        <f t="shared" ref="D718:F719" si="260">D719</f>
        <v>394627</v>
      </c>
      <c r="E718" s="8">
        <f t="shared" si="260"/>
        <v>24500</v>
      </c>
      <c r="F718" s="8">
        <f t="shared" si="260"/>
        <v>419127</v>
      </c>
    </row>
    <row r="719" spans="1:6" ht="15" x14ac:dyDescent="0.25">
      <c r="A719" s="19"/>
      <c r="B719" s="69"/>
      <c r="C719" s="19" t="s">
        <v>2</v>
      </c>
      <c r="D719" s="42">
        <f t="shared" si="260"/>
        <v>394627</v>
      </c>
      <c r="E719" s="42">
        <f t="shared" si="260"/>
        <v>24500</v>
      </c>
      <c r="F719" s="42">
        <f t="shared" si="260"/>
        <v>419127</v>
      </c>
    </row>
    <row r="720" spans="1:6" x14ac:dyDescent="0.2">
      <c r="B720" s="64"/>
      <c r="C720" s="10" t="s">
        <v>1</v>
      </c>
      <c r="D720" s="11">
        <v>394627</v>
      </c>
      <c r="E720" s="11">
        <f>10000+14500</f>
        <v>24500</v>
      </c>
      <c r="F720" s="11">
        <f t="shared" ref="F720" si="261">D720+E720</f>
        <v>419127</v>
      </c>
    </row>
    <row r="721" spans="1:6" s="59" customFormat="1" ht="11.25" x14ac:dyDescent="0.2">
      <c r="D721" s="60"/>
      <c r="E721" s="60"/>
      <c r="F721" s="60"/>
    </row>
    <row r="722" spans="1:6" ht="15.75" x14ac:dyDescent="0.25">
      <c r="A722" s="4" t="s">
        <v>158</v>
      </c>
      <c r="B722" s="3" t="s">
        <v>111</v>
      </c>
      <c r="C722" s="4" t="s">
        <v>277</v>
      </c>
      <c r="D722" s="5"/>
      <c r="E722" s="5"/>
      <c r="F722" s="5"/>
    </row>
    <row r="723" spans="1:6" s="59" customFormat="1" ht="11.25" x14ac:dyDescent="0.2">
      <c r="A723" s="85"/>
      <c r="B723" s="85"/>
      <c r="D723" s="60"/>
      <c r="E723" s="60"/>
      <c r="F723" s="60"/>
    </row>
    <row r="724" spans="1:6" ht="14.25" x14ac:dyDescent="0.2">
      <c r="A724" s="6"/>
      <c r="B724" s="69"/>
      <c r="C724" s="6" t="s">
        <v>71</v>
      </c>
      <c r="D724" s="8">
        <f>SUM(D725:D726)</f>
        <v>1288649</v>
      </c>
      <c r="E724" s="8">
        <f t="shared" ref="E724:F724" si="262">SUM(E725:E726)</f>
        <v>690031</v>
      </c>
      <c r="F724" s="8">
        <f t="shared" si="262"/>
        <v>1978680</v>
      </c>
    </row>
    <row r="725" spans="1:6" x14ac:dyDescent="0.2">
      <c r="B725" s="64"/>
      <c r="C725" s="10" t="s">
        <v>137</v>
      </c>
      <c r="D725" s="11">
        <v>1166794</v>
      </c>
      <c r="E725" s="11">
        <v>690031</v>
      </c>
      <c r="F725" s="11">
        <f t="shared" ref="F725:F726" si="263">D725+E725</f>
        <v>1856825</v>
      </c>
    </row>
    <row r="726" spans="1:6" x14ac:dyDescent="0.2">
      <c r="B726" s="64"/>
      <c r="C726" s="10" t="s">
        <v>135</v>
      </c>
      <c r="D726" s="11">
        <v>121855</v>
      </c>
      <c r="E726" s="11">
        <v>0</v>
      </c>
      <c r="F726" s="11">
        <f t="shared" si="263"/>
        <v>121855</v>
      </c>
    </row>
    <row r="727" spans="1:6" ht="14.25" x14ac:dyDescent="0.2">
      <c r="A727" s="6"/>
      <c r="B727" s="69"/>
      <c r="C727" s="6" t="s">
        <v>3</v>
      </c>
      <c r="D727" s="8">
        <f>D728+D732</f>
        <v>1288649</v>
      </c>
      <c r="E727" s="8">
        <f t="shared" ref="E727:F727" si="264">E728+E732</f>
        <v>690031</v>
      </c>
      <c r="F727" s="8">
        <f t="shared" si="264"/>
        <v>1978680</v>
      </c>
    </row>
    <row r="728" spans="1:6" ht="15" x14ac:dyDescent="0.25">
      <c r="A728" s="19"/>
      <c r="B728" s="69"/>
      <c r="C728" s="19" t="s">
        <v>2</v>
      </c>
      <c r="D728" s="42">
        <f>D729</f>
        <v>1261642</v>
      </c>
      <c r="E728" s="42">
        <f t="shared" ref="E728:F728" si="265">E729</f>
        <v>565031</v>
      </c>
      <c r="F728" s="42">
        <f t="shared" si="265"/>
        <v>1826673</v>
      </c>
    </row>
    <row r="729" spans="1:6" x14ac:dyDescent="0.2">
      <c r="B729" s="64"/>
      <c r="C729" s="10" t="s">
        <v>6</v>
      </c>
      <c r="D729" s="11">
        <v>1261642</v>
      </c>
      <c r="E729" s="11">
        <v>565031</v>
      </c>
      <c r="F729" s="11">
        <f t="shared" ref="F729:F732" si="266">D729+E729</f>
        <v>1826673</v>
      </c>
    </row>
    <row r="730" spans="1:6" x14ac:dyDescent="0.2">
      <c r="B730" s="64"/>
      <c r="C730" s="57" t="s">
        <v>134</v>
      </c>
      <c r="D730" s="11">
        <v>274237</v>
      </c>
      <c r="E730" s="11">
        <v>0</v>
      </c>
      <c r="F730" s="11">
        <f t="shared" si="266"/>
        <v>274237</v>
      </c>
    </row>
    <row r="731" spans="1:6" x14ac:dyDescent="0.2">
      <c r="B731" s="64"/>
      <c r="C731" s="63" t="s">
        <v>138</v>
      </c>
      <c r="D731" s="11">
        <v>212112</v>
      </c>
      <c r="E731" s="11">
        <v>0</v>
      </c>
      <c r="F731" s="11">
        <f t="shared" si="266"/>
        <v>212112</v>
      </c>
    </row>
    <row r="732" spans="1:6" ht="15" x14ac:dyDescent="0.25">
      <c r="A732" s="6"/>
      <c r="B732" s="7"/>
      <c r="C732" s="19" t="s">
        <v>102</v>
      </c>
      <c r="D732" s="42">
        <v>27007</v>
      </c>
      <c r="E732" s="42">
        <v>125000</v>
      </c>
      <c r="F732" s="42">
        <f t="shared" si="266"/>
        <v>152007</v>
      </c>
    </row>
    <row r="733" spans="1:6" s="59" customFormat="1" ht="11.25" x14ac:dyDescent="0.2">
      <c r="D733" s="60"/>
      <c r="E733" s="60"/>
      <c r="F733" s="60"/>
    </row>
    <row r="734" spans="1:6" s="59" customFormat="1" ht="11.25" x14ac:dyDescent="0.2">
      <c r="D734" s="60"/>
      <c r="E734" s="60"/>
      <c r="F734" s="60"/>
    </row>
    <row r="735" spans="1:6" s="59" customFormat="1" ht="11.25" x14ac:dyDescent="0.2">
      <c r="D735" s="60"/>
      <c r="E735" s="60"/>
      <c r="F735" s="60"/>
    </row>
    <row r="736" spans="1:6" s="59" customFormat="1" ht="11.25" x14ac:dyDescent="0.2">
      <c r="D736" s="60"/>
      <c r="E736" s="60"/>
      <c r="F736" s="60"/>
    </row>
    <row r="737" spans="1:6" s="59" customFormat="1" ht="11.25" x14ac:dyDescent="0.2">
      <c r="D737" s="60"/>
      <c r="E737" s="60"/>
      <c r="F737" s="60"/>
    </row>
    <row r="738" spans="1:6" ht="15.75" x14ac:dyDescent="0.25">
      <c r="A738" s="4" t="s">
        <v>159</v>
      </c>
      <c r="B738" s="3" t="s">
        <v>201</v>
      </c>
      <c r="C738" s="4" t="s">
        <v>186</v>
      </c>
      <c r="D738" s="5"/>
      <c r="E738" s="5"/>
      <c r="F738" s="5"/>
    </row>
    <row r="739" spans="1:6" s="59" customFormat="1" ht="11.25" x14ac:dyDescent="0.2">
      <c r="A739" s="76"/>
      <c r="B739" s="77"/>
      <c r="C739" s="76"/>
      <c r="D739" s="78"/>
      <c r="E739" s="78"/>
      <c r="F739" s="78"/>
    </row>
    <row r="740" spans="1:6" ht="14.25" x14ac:dyDescent="0.2">
      <c r="A740" s="6"/>
      <c r="B740" s="6"/>
      <c r="C740" s="6" t="s">
        <v>71</v>
      </c>
      <c r="D740" s="8">
        <f>D741</f>
        <v>9036</v>
      </c>
      <c r="E740" s="8">
        <f t="shared" ref="E740:F740" si="267">E741</f>
        <v>0</v>
      </c>
      <c r="F740" s="8">
        <f t="shared" si="267"/>
        <v>9036</v>
      </c>
    </row>
    <row r="741" spans="1:6" ht="14.25" x14ac:dyDescent="0.2">
      <c r="A741" s="6"/>
      <c r="C741" s="10" t="s">
        <v>135</v>
      </c>
      <c r="D741" s="11">
        <v>9036</v>
      </c>
      <c r="E741" s="11">
        <v>0</v>
      </c>
      <c r="F741" s="11">
        <f t="shared" ref="F741" si="268">D741+E741</f>
        <v>9036</v>
      </c>
    </row>
    <row r="742" spans="1:6" ht="14.25" x14ac:dyDescent="0.2">
      <c r="A742" s="6"/>
      <c r="B742" s="6"/>
      <c r="C742" s="6" t="s">
        <v>3</v>
      </c>
      <c r="D742" s="8">
        <f t="shared" ref="D742:F743" si="269">D743</f>
        <v>9036</v>
      </c>
      <c r="E742" s="8">
        <f t="shared" si="269"/>
        <v>0</v>
      </c>
      <c r="F742" s="8">
        <f t="shared" si="269"/>
        <v>9036</v>
      </c>
    </row>
    <row r="743" spans="1:6" ht="15" x14ac:dyDescent="0.25">
      <c r="A743" s="12"/>
      <c r="B743" s="12"/>
      <c r="C743" s="12" t="s">
        <v>2</v>
      </c>
      <c r="D743" s="14">
        <f t="shared" si="269"/>
        <v>9036</v>
      </c>
      <c r="E743" s="14">
        <f t="shared" si="269"/>
        <v>0</v>
      </c>
      <c r="F743" s="14">
        <f t="shared" si="269"/>
        <v>9036</v>
      </c>
    </row>
    <row r="744" spans="1:6" ht="14.25" x14ac:dyDescent="0.2">
      <c r="A744" s="6"/>
      <c r="C744" s="10" t="s">
        <v>6</v>
      </c>
      <c r="D744" s="11">
        <v>9036</v>
      </c>
      <c r="E744" s="11">
        <v>0</v>
      </c>
      <c r="F744" s="11">
        <f t="shared" ref="F744:F746" si="270">D744+E744</f>
        <v>9036</v>
      </c>
    </row>
    <row r="745" spans="1:6" ht="14.25" x14ac:dyDescent="0.2">
      <c r="A745" s="6"/>
      <c r="C745" s="57" t="s">
        <v>134</v>
      </c>
      <c r="D745" s="11">
        <v>532</v>
      </c>
      <c r="E745" s="11">
        <v>0</v>
      </c>
      <c r="F745" s="11">
        <f t="shared" si="270"/>
        <v>532</v>
      </c>
    </row>
    <row r="746" spans="1:6" ht="14.25" x14ac:dyDescent="0.2">
      <c r="A746" s="6"/>
      <c r="C746" s="63" t="s">
        <v>138</v>
      </c>
      <c r="D746" s="11">
        <v>428</v>
      </c>
      <c r="E746" s="11">
        <v>0</v>
      </c>
      <c r="F746" s="11">
        <f t="shared" si="270"/>
        <v>428</v>
      </c>
    </row>
    <row r="747" spans="1:6" s="59" customFormat="1" ht="11.25" x14ac:dyDescent="0.2">
      <c r="D747" s="60"/>
      <c r="E747" s="60"/>
      <c r="F747" s="60"/>
    </row>
    <row r="748" spans="1:6" s="59" customFormat="1" ht="11.25" x14ac:dyDescent="0.2">
      <c r="D748" s="60"/>
      <c r="E748" s="60"/>
      <c r="F748" s="60"/>
    </row>
    <row r="749" spans="1:6" ht="15.75" x14ac:dyDescent="0.25">
      <c r="A749" s="89" t="s">
        <v>191</v>
      </c>
      <c r="B749" s="3" t="s">
        <v>110</v>
      </c>
      <c r="C749" s="4" t="s">
        <v>214</v>
      </c>
      <c r="D749" s="4"/>
      <c r="E749" s="4"/>
      <c r="F749" s="4"/>
    </row>
    <row r="750" spans="1:6" s="59" customFormat="1" ht="11.25" x14ac:dyDescent="0.2">
      <c r="A750" s="76"/>
      <c r="B750" s="77"/>
      <c r="C750" s="76"/>
      <c r="D750" s="76"/>
      <c r="E750" s="76"/>
      <c r="F750" s="76"/>
    </row>
    <row r="751" spans="1:6" ht="14.25" x14ac:dyDescent="0.2">
      <c r="A751" s="6"/>
      <c r="B751" s="7"/>
      <c r="C751" s="6" t="s">
        <v>71</v>
      </c>
      <c r="D751" s="8">
        <f>SUM(D752:D752)</f>
        <v>1425403</v>
      </c>
      <c r="E751" s="8">
        <f t="shared" ref="E751:F751" si="271">SUM(E752:E752)</f>
        <v>4716126</v>
      </c>
      <c r="F751" s="8">
        <f t="shared" si="271"/>
        <v>6141529</v>
      </c>
    </row>
    <row r="752" spans="1:6" ht="14.25" x14ac:dyDescent="0.2">
      <c r="A752" s="6"/>
      <c r="B752" s="9"/>
      <c r="C752" s="10" t="s">
        <v>137</v>
      </c>
      <c r="D752" s="11">
        <v>1425403</v>
      </c>
      <c r="E752" s="11">
        <f>4546522+169604</f>
        <v>4716126</v>
      </c>
      <c r="F752" s="11">
        <f t="shared" ref="F752" si="272">D752+E752</f>
        <v>6141529</v>
      </c>
    </row>
    <row r="753" spans="1:6" ht="14.25" x14ac:dyDescent="0.2">
      <c r="A753" s="6"/>
      <c r="B753" s="7"/>
      <c r="C753" s="6" t="s">
        <v>3</v>
      </c>
      <c r="D753" s="8">
        <f t="shared" ref="D753:F754" si="273">D754</f>
        <v>1425403</v>
      </c>
      <c r="E753" s="8">
        <f t="shared" si="273"/>
        <v>4716126</v>
      </c>
      <c r="F753" s="8">
        <f t="shared" si="273"/>
        <v>6141529</v>
      </c>
    </row>
    <row r="754" spans="1:6" ht="15" x14ac:dyDescent="0.25">
      <c r="A754" s="12"/>
      <c r="B754" s="13"/>
      <c r="C754" s="12" t="s">
        <v>2</v>
      </c>
      <c r="D754" s="14">
        <f t="shared" si="273"/>
        <v>1425403</v>
      </c>
      <c r="E754" s="14">
        <f t="shared" si="273"/>
        <v>4716126</v>
      </c>
      <c r="F754" s="14">
        <f t="shared" si="273"/>
        <v>6141529</v>
      </c>
    </row>
    <row r="755" spans="1:6" ht="14.25" x14ac:dyDescent="0.2">
      <c r="A755" s="6"/>
      <c r="B755" s="9"/>
      <c r="C755" s="10" t="s">
        <v>103</v>
      </c>
      <c r="D755" s="11">
        <v>1425403</v>
      </c>
      <c r="E755" s="11">
        <v>4716126</v>
      </c>
      <c r="F755" s="11">
        <f t="shared" ref="F755" si="274">D755+E755</f>
        <v>6141529</v>
      </c>
    </row>
    <row r="756" spans="1:6" s="59" customFormat="1" ht="11.25" x14ac:dyDescent="0.2">
      <c r="D756" s="60"/>
      <c r="E756" s="60"/>
      <c r="F756" s="60"/>
    </row>
    <row r="757" spans="1:6" s="59" customFormat="1" ht="11.25" x14ac:dyDescent="0.2">
      <c r="D757" s="60"/>
      <c r="E757" s="60"/>
      <c r="F757" s="60"/>
    </row>
    <row r="758" spans="1:6" ht="15.75" x14ac:dyDescent="0.25">
      <c r="A758" s="4" t="s">
        <v>192</v>
      </c>
      <c r="B758" s="3" t="s">
        <v>111</v>
      </c>
      <c r="C758" s="4" t="s">
        <v>200</v>
      </c>
      <c r="D758" s="5"/>
      <c r="E758" s="5"/>
      <c r="F758" s="5"/>
    </row>
    <row r="759" spans="1:6" s="59" customFormat="1" ht="11.25" x14ac:dyDescent="0.2">
      <c r="A759" s="76"/>
      <c r="B759" s="77"/>
      <c r="C759" s="76"/>
      <c r="D759" s="78"/>
      <c r="E759" s="78"/>
      <c r="F759" s="78"/>
    </row>
    <row r="760" spans="1:6" ht="14.25" x14ac:dyDescent="0.2">
      <c r="A760" s="6"/>
      <c r="B760" s="6"/>
      <c r="C760" s="6" t="s">
        <v>71</v>
      </c>
      <c r="D760" s="8">
        <f>D761</f>
        <v>152046</v>
      </c>
      <c r="E760" s="8">
        <f t="shared" ref="E760:F760" si="275">E761</f>
        <v>55000</v>
      </c>
      <c r="F760" s="8">
        <f t="shared" si="275"/>
        <v>207046</v>
      </c>
    </row>
    <row r="761" spans="1:6" ht="14.25" x14ac:dyDescent="0.2">
      <c r="A761" s="6"/>
      <c r="C761" s="10" t="s">
        <v>137</v>
      </c>
      <c r="D761" s="11">
        <v>152046</v>
      </c>
      <c r="E761" s="11">
        <v>55000</v>
      </c>
      <c r="F761" s="11">
        <f t="shared" ref="F761" si="276">D761+E761</f>
        <v>207046</v>
      </c>
    </row>
    <row r="762" spans="1:6" ht="14.25" x14ac:dyDescent="0.2">
      <c r="A762" s="6"/>
      <c r="B762" s="6"/>
      <c r="C762" s="6" t="s">
        <v>3</v>
      </c>
      <c r="D762" s="8">
        <f t="shared" ref="D762:F763" si="277">D763</f>
        <v>152046</v>
      </c>
      <c r="E762" s="8">
        <f t="shared" si="277"/>
        <v>55000</v>
      </c>
      <c r="F762" s="8">
        <f t="shared" si="277"/>
        <v>207046</v>
      </c>
    </row>
    <row r="763" spans="1:6" ht="15" x14ac:dyDescent="0.25">
      <c r="A763" s="19"/>
      <c r="B763" s="19"/>
      <c r="C763" s="19" t="s">
        <v>2</v>
      </c>
      <c r="D763" s="42">
        <f t="shared" si="277"/>
        <v>152046</v>
      </c>
      <c r="E763" s="42">
        <f t="shared" si="277"/>
        <v>55000</v>
      </c>
      <c r="F763" s="42">
        <f t="shared" si="277"/>
        <v>207046</v>
      </c>
    </row>
    <row r="764" spans="1:6" x14ac:dyDescent="0.2">
      <c r="C764" s="10" t="s">
        <v>1</v>
      </c>
      <c r="D764" s="11">
        <v>152046</v>
      </c>
      <c r="E764" s="11">
        <v>55000</v>
      </c>
      <c r="F764" s="11">
        <f t="shared" ref="F764" si="278">D764+E764</f>
        <v>207046</v>
      </c>
    </row>
    <row r="765" spans="1:6" s="59" customFormat="1" ht="11.25" x14ac:dyDescent="0.2">
      <c r="D765" s="60"/>
      <c r="E765" s="60"/>
      <c r="F765" s="60"/>
    </row>
    <row r="766" spans="1:6" s="59" customFormat="1" ht="11.25" x14ac:dyDescent="0.2">
      <c r="D766" s="60"/>
      <c r="E766" s="60"/>
      <c r="F766" s="60"/>
    </row>
    <row r="767" spans="1:6" ht="15.75" x14ac:dyDescent="0.25">
      <c r="A767" s="4" t="s">
        <v>224</v>
      </c>
      <c r="B767" s="3" t="s">
        <v>225</v>
      </c>
      <c r="C767" s="153" t="s">
        <v>371</v>
      </c>
      <c r="D767" s="5"/>
      <c r="E767" s="5"/>
      <c r="F767" s="5"/>
    </row>
    <row r="768" spans="1:6" s="59" customFormat="1" ht="11.25" x14ac:dyDescent="0.2">
      <c r="A768" s="76"/>
      <c r="B768" s="77"/>
      <c r="C768" s="76"/>
      <c r="D768" s="78"/>
      <c r="E768" s="78"/>
      <c r="F768" s="78"/>
    </row>
    <row r="769" spans="1:6" ht="14.25" x14ac:dyDescent="0.2">
      <c r="A769" s="6"/>
      <c r="B769" s="6"/>
      <c r="C769" s="6" t="s">
        <v>71</v>
      </c>
      <c r="D769" s="8">
        <f>D770</f>
        <v>70265</v>
      </c>
      <c r="E769" s="8">
        <f t="shared" ref="E769:F769" si="279">E770</f>
        <v>89335</v>
      </c>
      <c r="F769" s="8">
        <f t="shared" si="279"/>
        <v>159600</v>
      </c>
    </row>
    <row r="770" spans="1:6" ht="14.25" x14ac:dyDescent="0.2">
      <c r="A770" s="6"/>
      <c r="C770" s="10" t="s">
        <v>137</v>
      </c>
      <c r="D770" s="11">
        <v>70265</v>
      </c>
      <c r="E770" s="11">
        <v>89335</v>
      </c>
      <c r="F770" s="11">
        <f t="shared" ref="F770" si="280">D770+E770</f>
        <v>159600</v>
      </c>
    </row>
    <row r="771" spans="1:6" ht="14.25" x14ac:dyDescent="0.2">
      <c r="A771" s="6"/>
      <c r="B771" s="6"/>
      <c r="C771" s="6" t="s">
        <v>3</v>
      </c>
      <c r="D771" s="8">
        <f t="shared" ref="D771:F772" si="281">D772</f>
        <v>70265</v>
      </c>
      <c r="E771" s="8">
        <f t="shared" si="281"/>
        <v>89335</v>
      </c>
      <c r="F771" s="8">
        <f t="shared" si="281"/>
        <v>159600</v>
      </c>
    </row>
    <row r="772" spans="1:6" ht="15" x14ac:dyDescent="0.25">
      <c r="A772" s="19"/>
      <c r="B772" s="19"/>
      <c r="C772" s="19" t="s">
        <v>2</v>
      </c>
      <c r="D772" s="42">
        <f t="shared" si="281"/>
        <v>70265</v>
      </c>
      <c r="E772" s="42">
        <f t="shared" si="281"/>
        <v>89335</v>
      </c>
      <c r="F772" s="42">
        <f t="shared" si="281"/>
        <v>159600</v>
      </c>
    </row>
    <row r="773" spans="1:6" x14ac:dyDescent="0.2">
      <c r="C773" s="10" t="s">
        <v>1</v>
      </c>
      <c r="D773" s="11">
        <v>70265</v>
      </c>
      <c r="E773" s="11">
        <v>89335</v>
      </c>
      <c r="F773" s="11">
        <f t="shared" ref="F773" si="282">D773+E773</f>
        <v>159600</v>
      </c>
    </row>
    <row r="774" spans="1:6" s="59" customFormat="1" ht="11.25" x14ac:dyDescent="0.2">
      <c r="D774" s="60"/>
      <c r="E774" s="60"/>
      <c r="F774" s="60"/>
    </row>
    <row r="775" spans="1:6" s="59" customFormat="1" ht="11.25" x14ac:dyDescent="0.2">
      <c r="D775" s="60"/>
      <c r="E775" s="60"/>
      <c r="F775" s="60"/>
    </row>
    <row r="776" spans="1:6" ht="15.75" x14ac:dyDescent="0.25">
      <c r="A776" s="4" t="s">
        <v>226</v>
      </c>
      <c r="B776" s="3" t="s">
        <v>227</v>
      </c>
      <c r="C776" s="4" t="s">
        <v>248</v>
      </c>
      <c r="D776" s="5"/>
      <c r="E776" s="5"/>
      <c r="F776" s="5"/>
    </row>
    <row r="777" spans="1:6" s="59" customFormat="1" ht="11.25" x14ac:dyDescent="0.2">
      <c r="A777" s="76"/>
      <c r="B777" s="77"/>
      <c r="C777" s="76"/>
      <c r="D777" s="78"/>
      <c r="E777" s="78"/>
      <c r="F777" s="78"/>
    </row>
    <row r="778" spans="1:6" ht="14.25" x14ac:dyDescent="0.2">
      <c r="A778" s="6"/>
      <c r="B778" s="6"/>
      <c r="C778" s="6" t="s">
        <v>71</v>
      </c>
      <c r="D778" s="8">
        <f>D779+D780</f>
        <v>137569</v>
      </c>
      <c r="E778" s="8">
        <f t="shared" ref="E778:F778" si="283">E779+E780</f>
        <v>156180</v>
      </c>
      <c r="F778" s="8">
        <f t="shared" si="283"/>
        <v>293749</v>
      </c>
    </row>
    <row r="779" spans="1:6" ht="14.25" x14ac:dyDescent="0.2">
      <c r="A779" s="6"/>
      <c r="C779" s="10" t="s">
        <v>137</v>
      </c>
      <c r="D779" s="11">
        <v>117837</v>
      </c>
      <c r="E779" s="11">
        <v>155000</v>
      </c>
      <c r="F779" s="11">
        <f t="shared" ref="F779:F780" si="284">D779+E779</f>
        <v>272837</v>
      </c>
    </row>
    <row r="780" spans="1:6" x14ac:dyDescent="0.2">
      <c r="A780" s="52"/>
      <c r="B780" s="52"/>
      <c r="C780" s="79" t="s">
        <v>213</v>
      </c>
      <c r="D780" s="51">
        <v>19732</v>
      </c>
      <c r="E780" s="51">
        <v>1180</v>
      </c>
      <c r="F780" s="11">
        <f t="shared" si="284"/>
        <v>20912</v>
      </c>
    </row>
    <row r="781" spans="1:6" ht="14.25" x14ac:dyDescent="0.2">
      <c r="A781" s="6"/>
      <c r="B781" s="6"/>
      <c r="C781" s="6" t="s">
        <v>3</v>
      </c>
      <c r="D781" s="8">
        <f t="shared" ref="D781:F782" si="285">D782</f>
        <v>137569</v>
      </c>
      <c r="E781" s="8">
        <f t="shared" si="285"/>
        <v>156180</v>
      </c>
      <c r="F781" s="8">
        <f t="shared" si="285"/>
        <v>293749</v>
      </c>
    </row>
    <row r="782" spans="1:6" ht="15" x14ac:dyDescent="0.25">
      <c r="A782" s="19"/>
      <c r="B782" s="19"/>
      <c r="C782" s="19" t="s">
        <v>2</v>
      </c>
      <c r="D782" s="42">
        <f t="shared" si="285"/>
        <v>137569</v>
      </c>
      <c r="E782" s="42">
        <f t="shared" si="285"/>
        <v>156180</v>
      </c>
      <c r="F782" s="42">
        <f t="shared" si="285"/>
        <v>293749</v>
      </c>
    </row>
    <row r="783" spans="1:6" x14ac:dyDescent="0.2">
      <c r="C783" s="10" t="s">
        <v>1</v>
      </c>
      <c r="D783" s="11">
        <v>137569</v>
      </c>
      <c r="E783" s="11">
        <f>1180+155000</f>
        <v>156180</v>
      </c>
      <c r="F783" s="11">
        <f t="shared" ref="F783" si="286">D783+E783</f>
        <v>293749</v>
      </c>
    </row>
    <row r="784" spans="1:6" s="59" customFormat="1" ht="11.25" x14ac:dyDescent="0.2">
      <c r="D784" s="60"/>
      <c r="E784" s="60"/>
      <c r="F784" s="60"/>
    </row>
    <row r="785" spans="1:6" s="59" customFormat="1" ht="11.25" x14ac:dyDescent="0.2">
      <c r="D785" s="60"/>
      <c r="E785" s="60"/>
      <c r="F785" s="60"/>
    </row>
    <row r="786" spans="1:6" s="59" customFormat="1" ht="11.25" x14ac:dyDescent="0.2">
      <c r="D786" s="60"/>
      <c r="E786" s="60"/>
      <c r="F786" s="60"/>
    </row>
    <row r="787" spans="1:6" s="59" customFormat="1" ht="18.75" x14ac:dyDescent="0.3">
      <c r="A787" s="21"/>
      <c r="B787" s="21"/>
      <c r="C787" s="21" t="s">
        <v>55</v>
      </c>
      <c r="D787" s="61"/>
      <c r="E787" s="61"/>
      <c r="F787" s="61"/>
    </row>
    <row r="788" spans="1:6" s="59" customFormat="1" ht="11.25" x14ac:dyDescent="0.2">
      <c r="D788" s="60"/>
      <c r="E788" s="60"/>
      <c r="F788" s="60"/>
    </row>
    <row r="789" spans="1:6" s="59" customFormat="1" ht="11.25" x14ac:dyDescent="0.2">
      <c r="D789" s="60"/>
      <c r="E789" s="60"/>
      <c r="F789" s="60"/>
    </row>
    <row r="790" spans="1:6" s="59" customFormat="1" ht="15.75" x14ac:dyDescent="0.25">
      <c r="A790" s="4" t="s">
        <v>37</v>
      </c>
      <c r="B790" s="3" t="s">
        <v>202</v>
      </c>
      <c r="C790" s="4" t="s">
        <v>56</v>
      </c>
      <c r="D790" s="5"/>
      <c r="E790" s="5"/>
      <c r="F790" s="5"/>
    </row>
    <row r="791" spans="1:6" s="59" customFormat="1" ht="11.25" x14ac:dyDescent="0.2">
      <c r="A791" s="17"/>
      <c r="B791" s="16"/>
      <c r="C791" s="17"/>
      <c r="D791" s="18"/>
      <c r="E791" s="18"/>
      <c r="F791" s="18"/>
    </row>
    <row r="792" spans="1:6" s="59" customFormat="1" ht="14.25" x14ac:dyDescent="0.2">
      <c r="A792" s="6"/>
      <c r="B792" s="69"/>
      <c r="C792" s="6" t="s">
        <v>71</v>
      </c>
      <c r="D792" s="8">
        <f>SUM(D793:D794)</f>
        <v>21402246</v>
      </c>
      <c r="E792" s="8">
        <f t="shared" ref="E792:F792" si="287">SUM(E793:E794)</f>
        <v>296515</v>
      </c>
      <c r="F792" s="8">
        <f t="shared" si="287"/>
        <v>21698761</v>
      </c>
    </row>
    <row r="793" spans="1:6" s="59" customFormat="1" ht="14.25" x14ac:dyDescent="0.2">
      <c r="A793" s="6"/>
      <c r="B793" s="64"/>
      <c r="C793" s="10" t="s">
        <v>137</v>
      </c>
      <c r="D793" s="11">
        <v>20770256</v>
      </c>
      <c r="E793" s="11">
        <f>-40006+336521</f>
        <v>296515</v>
      </c>
      <c r="F793" s="11">
        <f t="shared" ref="F793:F794" si="288">D793+E793</f>
        <v>21066771</v>
      </c>
    </row>
    <row r="794" spans="1:6" s="59" customFormat="1" x14ac:dyDescent="0.2">
      <c r="A794" s="10"/>
      <c r="B794" s="64"/>
      <c r="C794" s="10" t="s">
        <v>135</v>
      </c>
      <c r="D794" s="11">
        <v>631990</v>
      </c>
      <c r="E794" s="11">
        <v>0</v>
      </c>
      <c r="F794" s="11">
        <f t="shared" si="288"/>
        <v>631990</v>
      </c>
    </row>
    <row r="795" spans="1:6" s="59" customFormat="1" ht="14.25" x14ac:dyDescent="0.2">
      <c r="A795" s="6"/>
      <c r="B795" s="69"/>
      <c r="C795" s="6" t="s">
        <v>3</v>
      </c>
      <c r="D795" s="8">
        <f>D796+D801</f>
        <v>21402246</v>
      </c>
      <c r="E795" s="8">
        <f t="shared" ref="E795:F795" si="289">E796+E801</f>
        <v>296515</v>
      </c>
      <c r="F795" s="8">
        <f t="shared" si="289"/>
        <v>21698761</v>
      </c>
    </row>
    <row r="796" spans="1:6" s="59" customFormat="1" ht="15" x14ac:dyDescent="0.25">
      <c r="A796" s="6"/>
      <c r="B796" s="69"/>
      <c r="C796" s="19" t="s">
        <v>2</v>
      </c>
      <c r="D796" s="42">
        <f>D797+D800</f>
        <v>21031246</v>
      </c>
      <c r="E796" s="42">
        <f t="shared" ref="E796:F796" si="290">E797+E800</f>
        <v>-40006</v>
      </c>
      <c r="F796" s="42">
        <f t="shared" si="290"/>
        <v>20991240</v>
      </c>
    </row>
    <row r="797" spans="1:6" s="59" customFormat="1" ht="14.25" x14ac:dyDescent="0.2">
      <c r="A797" s="6"/>
      <c r="B797" s="64"/>
      <c r="C797" s="10" t="s">
        <v>6</v>
      </c>
      <c r="D797" s="11">
        <v>21031246</v>
      </c>
      <c r="E797" s="11">
        <f>-40006-3178</f>
        <v>-43184</v>
      </c>
      <c r="F797" s="11">
        <f t="shared" ref="F797:F801" si="291">D797+E797</f>
        <v>20988062</v>
      </c>
    </row>
    <row r="798" spans="1:6" s="59" customFormat="1" ht="14.25" x14ac:dyDescent="0.2">
      <c r="A798" s="6"/>
      <c r="B798" s="64"/>
      <c r="C798" s="57" t="s">
        <v>134</v>
      </c>
      <c r="D798" s="11">
        <v>18476424</v>
      </c>
      <c r="E798" s="11">
        <v>-40006</v>
      </c>
      <c r="F798" s="11">
        <f t="shared" si="291"/>
        <v>18436418</v>
      </c>
    </row>
    <row r="799" spans="1:6" s="59" customFormat="1" ht="14.25" x14ac:dyDescent="0.2">
      <c r="A799" s="6"/>
      <c r="B799" s="64"/>
      <c r="C799" s="63" t="s">
        <v>138</v>
      </c>
      <c r="D799" s="11">
        <v>12290873</v>
      </c>
      <c r="E799" s="11">
        <v>-25824</v>
      </c>
      <c r="F799" s="11">
        <f t="shared" si="291"/>
        <v>12265049</v>
      </c>
    </row>
    <row r="800" spans="1:6" s="17" customFormat="1" ht="14.25" x14ac:dyDescent="0.2">
      <c r="A800" s="6"/>
      <c r="B800" s="74"/>
      <c r="C800" s="10" t="s">
        <v>106</v>
      </c>
      <c r="D800" s="11">
        <v>0</v>
      </c>
      <c r="E800" s="11">
        <v>3178</v>
      </c>
      <c r="F800" s="11">
        <f t="shared" si="291"/>
        <v>3178</v>
      </c>
    </row>
    <row r="801" spans="1:6" s="59" customFormat="1" ht="15" x14ac:dyDescent="0.25">
      <c r="A801" s="6"/>
      <c r="B801" s="7"/>
      <c r="C801" s="19" t="s">
        <v>102</v>
      </c>
      <c r="D801" s="42">
        <v>371000</v>
      </c>
      <c r="E801" s="42">
        <v>336521</v>
      </c>
      <c r="F801" s="42">
        <f t="shared" si="291"/>
        <v>707521</v>
      </c>
    </row>
    <row r="802" spans="1:6" s="59" customFormat="1" ht="11.25" x14ac:dyDescent="0.2">
      <c r="D802" s="60"/>
      <c r="E802" s="60"/>
      <c r="F802" s="60"/>
    </row>
    <row r="803" spans="1:6" s="59" customFormat="1" ht="11.25" x14ac:dyDescent="0.2">
      <c r="D803" s="60"/>
      <c r="E803" s="60"/>
      <c r="F803" s="60"/>
    </row>
    <row r="804" spans="1:6" s="59" customFormat="1" ht="11.25" x14ac:dyDescent="0.2">
      <c r="D804" s="60"/>
      <c r="E804" s="60"/>
      <c r="F804" s="60"/>
    </row>
    <row r="805" spans="1:6" s="59" customFormat="1" ht="11.25" x14ac:dyDescent="0.2"/>
  </sheetData>
  <mergeCells count="3">
    <mergeCell ref="A21:F21"/>
    <mergeCell ref="A10:F10"/>
    <mergeCell ref="A11:F11"/>
  </mergeCells>
  <pageMargins left="0.59055118110236227" right="0.59055118110236227" top="0.59055118110236227" bottom="0.78740157480314965" header="0.19685039370078741" footer="0.39370078740157483"/>
  <pageSetup paperSize="9" scale="73" orientation="portrait" r:id="rId1"/>
  <headerFooter alignWithMargins="0">
    <oddFooter>&amp;C&amp;"Times New Roman,Parasts"&amp;P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51"/>
  <sheetViews>
    <sheetView tabSelected="1" topLeftCell="A837" workbookViewId="0">
      <selection activeCell="A850" sqref="A850:C850"/>
    </sheetView>
  </sheetViews>
  <sheetFormatPr defaultRowHeight="12.75" x14ac:dyDescent="0.2"/>
  <cols>
    <col min="1" max="2" width="9.7109375" style="10" customWidth="1"/>
    <col min="3" max="3" width="65.42578125" style="124" customWidth="1"/>
    <col min="4" max="4" width="12.42578125" style="51" bestFit="1" customWidth="1"/>
    <col min="5" max="6" width="12.42578125" style="51" customWidth="1"/>
    <col min="7" max="16384" width="9.140625" style="10"/>
  </cols>
  <sheetData>
    <row r="1" spans="1:6" s="19" customFormat="1" ht="15" x14ac:dyDescent="0.25">
      <c r="A1" s="10"/>
      <c r="B1" s="10"/>
      <c r="C1" s="124"/>
      <c r="D1" s="90"/>
      <c r="E1" s="90"/>
      <c r="F1" s="90"/>
    </row>
    <row r="2" spans="1:6" s="19" customFormat="1" ht="15" x14ac:dyDescent="0.25">
      <c r="A2" s="23" t="s">
        <v>20</v>
      </c>
      <c r="B2" s="24" t="s">
        <v>21</v>
      </c>
      <c r="C2" s="146"/>
      <c r="D2" s="136" t="s">
        <v>338</v>
      </c>
      <c r="E2" s="136"/>
      <c r="F2" s="136" t="s">
        <v>338</v>
      </c>
    </row>
    <row r="3" spans="1:6" s="19" customFormat="1" ht="15" x14ac:dyDescent="0.25">
      <c r="A3" s="26" t="s">
        <v>22</v>
      </c>
      <c r="B3" s="27" t="s">
        <v>5</v>
      </c>
      <c r="C3" s="147" t="s">
        <v>0</v>
      </c>
      <c r="D3" s="137" t="s">
        <v>360</v>
      </c>
      <c r="E3" s="137" t="s">
        <v>361</v>
      </c>
      <c r="F3" s="137" t="s">
        <v>362</v>
      </c>
    </row>
    <row r="4" spans="1:6" s="19" customFormat="1" ht="15" x14ac:dyDescent="0.25">
      <c r="A4" s="26"/>
      <c r="B4" s="27" t="s">
        <v>23</v>
      </c>
      <c r="C4" s="148"/>
      <c r="D4" s="137" t="s">
        <v>258</v>
      </c>
      <c r="E4" s="137"/>
      <c r="F4" s="137" t="s">
        <v>258</v>
      </c>
    </row>
    <row r="5" spans="1:6" s="19" customFormat="1" ht="15" x14ac:dyDescent="0.25">
      <c r="A5" s="29"/>
      <c r="B5" s="30"/>
      <c r="C5" s="149"/>
      <c r="D5" s="138" t="s">
        <v>259</v>
      </c>
      <c r="E5" s="138" t="s">
        <v>259</v>
      </c>
      <c r="F5" s="138" t="s">
        <v>259</v>
      </c>
    </row>
    <row r="6" spans="1:6" s="17" customFormat="1" ht="11.25" x14ac:dyDescent="0.2">
      <c r="A6" s="91"/>
      <c r="B6" s="91"/>
      <c r="C6" s="150"/>
      <c r="D6" s="92"/>
      <c r="E6" s="92"/>
      <c r="F6" s="92"/>
    </row>
    <row r="7" spans="1:6" s="17" customFormat="1" ht="11.25" x14ac:dyDescent="0.2">
      <c r="A7" s="91"/>
      <c r="B7" s="91"/>
      <c r="C7" s="150"/>
      <c r="D7" s="92"/>
      <c r="E7" s="92"/>
      <c r="F7" s="92"/>
    </row>
    <row r="8" spans="1:6" s="17" customFormat="1" ht="18.75" x14ac:dyDescent="0.3">
      <c r="A8" s="21"/>
      <c r="B8" s="33"/>
      <c r="C8" s="151" t="s">
        <v>96</v>
      </c>
      <c r="D8" s="61"/>
      <c r="E8" s="61"/>
      <c r="F8" s="61"/>
    </row>
    <row r="9" spans="1:6" s="17" customFormat="1" ht="11.25" x14ac:dyDescent="0.2">
      <c r="A9" s="59"/>
      <c r="B9" s="85"/>
      <c r="C9" s="152"/>
      <c r="D9" s="60"/>
      <c r="E9" s="60"/>
      <c r="F9" s="60"/>
    </row>
    <row r="10" spans="1:6" s="17" customFormat="1" ht="11.25" x14ac:dyDescent="0.2">
      <c r="A10" s="59"/>
      <c r="B10" s="85"/>
      <c r="C10" s="152"/>
      <c r="D10" s="60"/>
      <c r="E10" s="60"/>
      <c r="F10" s="60"/>
    </row>
    <row r="11" spans="1:6" s="17" customFormat="1" ht="15.75" x14ac:dyDescent="0.25">
      <c r="A11" s="4" t="s">
        <v>38</v>
      </c>
      <c r="B11" s="3" t="s">
        <v>116</v>
      </c>
      <c r="C11" s="153" t="s">
        <v>97</v>
      </c>
      <c r="D11" s="5"/>
      <c r="E11" s="5"/>
      <c r="F11" s="5"/>
    </row>
    <row r="12" spans="1:6" s="17" customFormat="1" ht="11.25" x14ac:dyDescent="0.2">
      <c r="B12" s="16"/>
      <c r="C12" s="154"/>
      <c r="D12" s="18"/>
      <c r="E12" s="18"/>
      <c r="F12" s="18"/>
    </row>
    <row r="13" spans="1:6" s="17" customFormat="1" ht="14.25" x14ac:dyDescent="0.2">
      <c r="A13" s="6"/>
      <c r="B13" s="69"/>
      <c r="C13" s="130" t="s">
        <v>71</v>
      </c>
      <c r="D13" s="8">
        <f>SUM(D14:D14)</f>
        <v>2894598</v>
      </c>
      <c r="E13" s="8">
        <f t="shared" ref="E13:F13" si="0">SUM(E14:E14)</f>
        <v>54180</v>
      </c>
      <c r="F13" s="8">
        <f t="shared" si="0"/>
        <v>2948778</v>
      </c>
    </row>
    <row r="14" spans="1:6" s="17" customFormat="1" ht="14.25" x14ac:dyDescent="0.2">
      <c r="A14" s="6"/>
      <c r="B14" s="74"/>
      <c r="C14" s="124" t="s">
        <v>137</v>
      </c>
      <c r="D14" s="11">
        <v>2894598</v>
      </c>
      <c r="E14" s="11">
        <v>54180</v>
      </c>
      <c r="F14" s="11">
        <f>D14+E14</f>
        <v>2948778</v>
      </c>
    </row>
    <row r="15" spans="1:6" s="17" customFormat="1" ht="14.25" x14ac:dyDescent="0.2">
      <c r="A15" s="6"/>
      <c r="B15" s="69"/>
      <c r="C15" s="130" t="s">
        <v>3</v>
      </c>
      <c r="D15" s="8">
        <f>D16+D21</f>
        <v>2894598</v>
      </c>
      <c r="E15" s="8">
        <f t="shared" ref="E15:F15" si="1">E16+E21</f>
        <v>54180</v>
      </c>
      <c r="F15" s="8">
        <f t="shared" si="1"/>
        <v>2948778</v>
      </c>
    </row>
    <row r="16" spans="1:6" s="17" customFormat="1" ht="15" x14ac:dyDescent="0.25">
      <c r="A16" s="6"/>
      <c r="B16" s="28"/>
      <c r="C16" s="140" t="s">
        <v>2</v>
      </c>
      <c r="D16" s="42">
        <f>D17+D20</f>
        <v>2889698</v>
      </c>
      <c r="E16" s="42">
        <f t="shared" ref="E16:F16" si="2">E17+E20</f>
        <v>54180</v>
      </c>
      <c r="F16" s="42">
        <f t="shared" si="2"/>
        <v>2943878</v>
      </c>
    </row>
    <row r="17" spans="1:6" s="17" customFormat="1" ht="14.25" x14ac:dyDescent="0.2">
      <c r="A17" s="6"/>
      <c r="B17" s="74"/>
      <c r="C17" s="124" t="s">
        <v>6</v>
      </c>
      <c r="D17" s="11">
        <v>2889398</v>
      </c>
      <c r="E17" s="11">
        <v>54180</v>
      </c>
      <c r="F17" s="11">
        <f t="shared" ref="F17:F21" si="3">D17+E17</f>
        <v>2943578</v>
      </c>
    </row>
    <row r="18" spans="1:6" s="17" customFormat="1" ht="14.25" x14ac:dyDescent="0.2">
      <c r="A18" s="6"/>
      <c r="B18" s="74"/>
      <c r="C18" s="155" t="s">
        <v>134</v>
      </c>
      <c r="D18" s="11">
        <v>2623196</v>
      </c>
      <c r="E18" s="11">
        <v>0</v>
      </c>
      <c r="F18" s="11">
        <f t="shared" si="3"/>
        <v>2623196</v>
      </c>
    </row>
    <row r="19" spans="1:6" s="17" customFormat="1" ht="14.25" x14ac:dyDescent="0.2">
      <c r="A19" s="6"/>
      <c r="B19" s="74"/>
      <c r="C19" s="156" t="s">
        <v>138</v>
      </c>
      <c r="D19" s="11">
        <v>2039422</v>
      </c>
      <c r="E19" s="11">
        <v>0</v>
      </c>
      <c r="F19" s="11">
        <f t="shared" si="3"/>
        <v>2039422</v>
      </c>
    </row>
    <row r="20" spans="1:6" s="17" customFormat="1" ht="14.25" x14ac:dyDescent="0.2">
      <c r="A20" s="6"/>
      <c r="B20" s="74"/>
      <c r="C20" s="124" t="s">
        <v>106</v>
      </c>
      <c r="D20" s="11">
        <v>300</v>
      </c>
      <c r="E20" s="11">
        <v>0</v>
      </c>
      <c r="F20" s="11">
        <f t="shared" si="3"/>
        <v>300</v>
      </c>
    </row>
    <row r="21" spans="1:6" s="17" customFormat="1" ht="15" x14ac:dyDescent="0.25">
      <c r="A21" s="6"/>
      <c r="B21" s="7"/>
      <c r="C21" s="140" t="s">
        <v>102</v>
      </c>
      <c r="D21" s="42">
        <v>4900</v>
      </c>
      <c r="E21" s="42">
        <v>0</v>
      </c>
      <c r="F21" s="42">
        <f t="shared" si="3"/>
        <v>4900</v>
      </c>
    </row>
    <row r="22" spans="1:6" s="17" customFormat="1" ht="11.25" x14ac:dyDescent="0.2">
      <c r="C22" s="154"/>
    </row>
    <row r="23" spans="1:6" s="17" customFormat="1" ht="11.25" x14ac:dyDescent="0.2">
      <c r="C23" s="154"/>
    </row>
    <row r="24" spans="1:6" s="17" customFormat="1" ht="11.25" x14ac:dyDescent="0.2">
      <c r="A24" s="59"/>
      <c r="B24" s="59"/>
      <c r="C24" s="152"/>
      <c r="D24" s="59"/>
      <c r="E24" s="59"/>
      <c r="F24" s="59"/>
    </row>
    <row r="25" spans="1:6" s="21" customFormat="1" ht="18.75" x14ac:dyDescent="0.3">
      <c r="C25" s="157" t="s">
        <v>184</v>
      </c>
      <c r="D25" s="93"/>
      <c r="E25" s="93"/>
      <c r="F25" s="93"/>
    </row>
    <row r="26" spans="1:6" s="17" customFormat="1" ht="11.25" x14ac:dyDescent="0.2">
      <c r="C26" s="154"/>
      <c r="D26" s="18"/>
      <c r="E26" s="18"/>
      <c r="F26" s="18"/>
    </row>
    <row r="27" spans="1:6" s="17" customFormat="1" ht="11.25" x14ac:dyDescent="0.2">
      <c r="C27" s="154"/>
      <c r="D27" s="18"/>
      <c r="E27" s="18"/>
      <c r="F27" s="18"/>
    </row>
    <row r="28" spans="1:6" s="4" customFormat="1" ht="15.75" x14ac:dyDescent="0.25">
      <c r="C28" s="153" t="s">
        <v>71</v>
      </c>
      <c r="D28" s="93">
        <f>SUM(D29:D32)</f>
        <v>438864316</v>
      </c>
      <c r="E28" s="93">
        <f t="shared" ref="E28:F28" si="4">SUM(E29:E32)</f>
        <v>10550023</v>
      </c>
      <c r="F28" s="93">
        <f t="shared" si="4"/>
        <v>449414339</v>
      </c>
    </row>
    <row r="29" spans="1:6" x14ac:dyDescent="0.2">
      <c r="C29" s="124" t="s">
        <v>137</v>
      </c>
      <c r="D29" s="51">
        <f>D50+D63+D82+D100+D108+D128+D136+D153+D169+D245+D258+D282+D298+D315+D324+D337+D351+D371+D383+D393+D211+D270+D197+D423+D187+D408+D237</f>
        <v>284738158</v>
      </c>
      <c r="E29" s="51">
        <f t="shared" ref="E29:F29" si="5">E50+E63+E82+E100+E108+E128+E136+E153+E169+E245+E258+E282+E298+E315+E324+E337+E351+E371+E383+E393+E211+E270+E197+E423+E187+E408+E237</f>
        <v>9837069</v>
      </c>
      <c r="F29" s="51">
        <f t="shared" si="5"/>
        <v>294575227</v>
      </c>
    </row>
    <row r="30" spans="1:6" s="52" customFormat="1" x14ac:dyDescent="0.2">
      <c r="C30" s="158" t="s">
        <v>213</v>
      </c>
      <c r="D30" s="51">
        <f>D83+D109+D137+D154+D170+D409+D212+D271+D338+D299</f>
        <v>138543139</v>
      </c>
      <c r="E30" s="51">
        <f t="shared" ref="E30:F30" si="6">E83+E109+E137+E154+E170+E409+E212+E271+E338+E299</f>
        <v>0</v>
      </c>
      <c r="F30" s="51">
        <f t="shared" si="6"/>
        <v>138543139</v>
      </c>
    </row>
    <row r="31" spans="1:6" x14ac:dyDescent="0.2">
      <c r="C31" s="124" t="s">
        <v>135</v>
      </c>
      <c r="D31" s="51">
        <f>D51+D64+D84+D110+D155+D171+D246+D259+D300+D352+D316</f>
        <v>7233026</v>
      </c>
      <c r="E31" s="51">
        <f t="shared" ref="E31:F31" si="7">E51+E64+E84+E110+E155+E171+E246+E259+E300+E352+E316</f>
        <v>0</v>
      </c>
      <c r="F31" s="51">
        <f t="shared" si="7"/>
        <v>7233026</v>
      </c>
    </row>
    <row r="32" spans="1:6" x14ac:dyDescent="0.2">
      <c r="C32" s="124" t="s">
        <v>238</v>
      </c>
      <c r="D32" s="51">
        <f>D227+D198+D172+D111+D353+D85</f>
        <v>8349993</v>
      </c>
      <c r="E32" s="51">
        <f t="shared" ref="E32:F32" si="8">E227+E198+E172+E111+E353+E85</f>
        <v>712954</v>
      </c>
      <c r="F32" s="51">
        <f t="shared" si="8"/>
        <v>9062947</v>
      </c>
    </row>
    <row r="33" spans="1:8" s="4" customFormat="1" ht="15.75" x14ac:dyDescent="0.25">
      <c r="C33" s="153" t="s">
        <v>3</v>
      </c>
      <c r="D33" s="93">
        <f>D34+D44</f>
        <v>438864316</v>
      </c>
      <c r="E33" s="93">
        <f t="shared" ref="E33:F33" si="9">E34+E44</f>
        <v>10550023</v>
      </c>
      <c r="F33" s="93">
        <f t="shared" si="9"/>
        <v>449414339</v>
      </c>
      <c r="H33" s="5"/>
    </row>
    <row r="34" spans="1:8" s="19" customFormat="1" ht="15" x14ac:dyDescent="0.25">
      <c r="C34" s="140" t="s">
        <v>2</v>
      </c>
      <c r="D34" s="14">
        <f>D35+D41+D42+D43</f>
        <v>435185626</v>
      </c>
      <c r="E34" s="14">
        <f t="shared" ref="E34:F34" si="10">E35+E41+E42+E43</f>
        <v>9883160</v>
      </c>
      <c r="F34" s="14">
        <f t="shared" si="10"/>
        <v>445068786</v>
      </c>
    </row>
    <row r="35" spans="1:8" x14ac:dyDescent="0.2">
      <c r="C35" s="124" t="s">
        <v>6</v>
      </c>
      <c r="D35" s="51">
        <f>D54+D67+D88+D103+D114+D131+D140+D158+D175+D201+D215+D230+D249+D262+D303+D327+D341+D356+D374+D386+D396+D412+D426+D274+D190</f>
        <v>425570275</v>
      </c>
      <c r="E35" s="51">
        <f t="shared" ref="E35:F35" si="11">E54+E67+E88+E103+E114+E131+E140+E158+E175+E201+E215+E230+E249+E262+E303+E327+E341+E356+E374+E386+E396+E412+E426+E274+E190</f>
        <v>9328528</v>
      </c>
      <c r="F35" s="51">
        <f t="shared" si="11"/>
        <v>434898803</v>
      </c>
    </row>
    <row r="36" spans="1:8" x14ac:dyDescent="0.2">
      <c r="C36" s="155" t="s">
        <v>134</v>
      </c>
      <c r="D36" s="51">
        <f>D55+D68+D89+D115+D159+D176+D202+D216+D250+D263+D304+D328+D342+D357+D375+D387+D413+D427+D231+D397</f>
        <v>301598099</v>
      </c>
      <c r="E36" s="51">
        <f t="shared" ref="E36:F36" si="12">E55+E68+E89+E115+E159+E176+E202+E216+E250+E263+E304+E328+E342+E357+E375+E387+E413+E427+E231+E397</f>
        <v>6105648</v>
      </c>
      <c r="F36" s="51">
        <f t="shared" si="12"/>
        <v>307703747</v>
      </c>
    </row>
    <row r="37" spans="1:8" s="55" customFormat="1" ht="12" x14ac:dyDescent="0.2">
      <c r="C37" s="159" t="s">
        <v>211</v>
      </c>
      <c r="D37" s="54">
        <f>D90+D116+D160+D177+D414+D217+D343+D305+D358</f>
        <v>129064824</v>
      </c>
      <c r="E37" s="54">
        <f t="shared" ref="E37:F37" si="13">E90+E116+E160+E177+E414+E217+E343+E305+E358</f>
        <v>0</v>
      </c>
      <c r="F37" s="54">
        <f t="shared" si="13"/>
        <v>129064824</v>
      </c>
    </row>
    <row r="38" spans="1:8" x14ac:dyDescent="0.2">
      <c r="C38" s="155" t="s">
        <v>138</v>
      </c>
      <c r="D38" s="51">
        <f>D56+D69+D91+D117+D161+D178+D203+D218+D251+D264+D306+D329+D344+D359+D376+D388+D415+D398</f>
        <v>242344771</v>
      </c>
      <c r="E38" s="51">
        <f t="shared" ref="E38:F38" si="14">E56+E69+E91+E117+E161+E178+E203+E218+E251+E264+E306+E329+E344+E359+E376+E388+E415+E398</f>
        <v>4921278</v>
      </c>
      <c r="F38" s="51">
        <f t="shared" si="14"/>
        <v>247266049</v>
      </c>
    </row>
    <row r="39" spans="1:8" s="70" customFormat="1" ht="12" x14ac:dyDescent="0.2">
      <c r="C39" s="160" t="s">
        <v>294</v>
      </c>
      <c r="D39" s="54">
        <f>D92+D118+D162+D179+D416+D219+D360</f>
        <v>101523976</v>
      </c>
      <c r="E39" s="54">
        <f t="shared" ref="E39:F39" si="15">E92+E118+E162+E179+E416+E219+E360</f>
        <v>0</v>
      </c>
      <c r="F39" s="54">
        <f t="shared" si="15"/>
        <v>101523976</v>
      </c>
    </row>
    <row r="40" spans="1:8" s="70" customFormat="1" ht="12" x14ac:dyDescent="0.2">
      <c r="C40" s="160" t="s">
        <v>176</v>
      </c>
      <c r="D40" s="54">
        <f>D93+D119+D180+D220+D361+D163+D417</f>
        <v>63396110</v>
      </c>
      <c r="E40" s="54">
        <f t="shared" ref="E40:F40" si="16">E93+E119+E180+E220+E361+E163+E417</f>
        <v>393780</v>
      </c>
      <c r="F40" s="54">
        <f t="shared" si="16"/>
        <v>63789890</v>
      </c>
    </row>
    <row r="41" spans="1:8" x14ac:dyDescent="0.2">
      <c r="C41" s="124" t="s">
        <v>103</v>
      </c>
      <c r="D41" s="51">
        <f>D204+D252+D319+D307+D330+D377+D399+D345+D240+D181</f>
        <v>5050765</v>
      </c>
      <c r="E41" s="51">
        <f t="shared" ref="E41:F41" si="17">E204+E252+E319+E307+E330+E377+E399+E345+E240+E181</f>
        <v>328619</v>
      </c>
      <c r="F41" s="51">
        <f t="shared" si="17"/>
        <v>5379384</v>
      </c>
    </row>
    <row r="42" spans="1:8" x14ac:dyDescent="0.2">
      <c r="C42" s="124" t="s">
        <v>106</v>
      </c>
      <c r="D42" s="51">
        <f>D285+D205+D253+D331+D308+D120</f>
        <v>179853</v>
      </c>
      <c r="E42" s="51">
        <f t="shared" ref="E42:F42" si="18">E285+E205+E253+E331+E308+E120</f>
        <v>-110353</v>
      </c>
      <c r="F42" s="51">
        <f t="shared" si="18"/>
        <v>69500</v>
      </c>
    </row>
    <row r="43" spans="1:8" x14ac:dyDescent="0.2">
      <c r="C43" s="124" t="s">
        <v>239</v>
      </c>
      <c r="D43" s="51">
        <f>D206+D346+D332+D400+D145+D378+D121+D275</f>
        <v>4384733</v>
      </c>
      <c r="E43" s="51">
        <f t="shared" ref="E43:F43" si="19">E206+E346+E332+E400+E145+E378+E121+E275</f>
        <v>336366</v>
      </c>
      <c r="F43" s="51">
        <f t="shared" si="19"/>
        <v>4721099</v>
      </c>
    </row>
    <row r="44" spans="1:8" s="19" customFormat="1" ht="15" x14ac:dyDescent="0.25">
      <c r="C44" s="140" t="s">
        <v>102</v>
      </c>
      <c r="D44" s="14">
        <f>D122+D164+D207+D265+D276+D362+D182+D309+D191+D94+D70+D147+D57</f>
        <v>3678690</v>
      </c>
      <c r="E44" s="14">
        <f t="shared" ref="E44:F44" si="20">E122+E164+E207+E265+E276+E362+E182+E309+E191+E94+E70+E147+E57</f>
        <v>666863</v>
      </c>
      <c r="F44" s="14">
        <f t="shared" si="20"/>
        <v>4345553</v>
      </c>
    </row>
    <row r="45" spans="1:8" s="17" customFormat="1" ht="11.25" x14ac:dyDescent="0.2">
      <c r="C45" s="154"/>
      <c r="D45" s="18"/>
      <c r="E45" s="18"/>
      <c r="F45" s="18"/>
    </row>
    <row r="46" spans="1:8" s="17" customFormat="1" ht="11.25" x14ac:dyDescent="0.2">
      <c r="C46" s="154"/>
      <c r="D46" s="18"/>
      <c r="E46" s="18"/>
      <c r="F46" s="18"/>
    </row>
    <row r="47" spans="1:8" s="4" customFormat="1" ht="15.75" x14ac:dyDescent="0.25">
      <c r="A47" s="4" t="s">
        <v>39</v>
      </c>
      <c r="B47" s="3" t="s">
        <v>121</v>
      </c>
      <c r="C47" s="153" t="s">
        <v>185</v>
      </c>
      <c r="D47" s="93"/>
      <c r="E47" s="93"/>
      <c r="F47" s="93"/>
    </row>
    <row r="48" spans="1:8" s="17" customFormat="1" ht="11.25" x14ac:dyDescent="0.2">
      <c r="B48" s="16"/>
      <c r="C48" s="154"/>
      <c r="D48" s="18"/>
      <c r="E48" s="18"/>
      <c r="F48" s="18"/>
    </row>
    <row r="49" spans="1:6" s="6" customFormat="1" ht="14.25" x14ac:dyDescent="0.2">
      <c r="B49" s="69"/>
      <c r="C49" s="130" t="s">
        <v>71</v>
      </c>
      <c r="D49" s="43">
        <f>SUM(D50:D51)</f>
        <v>4705431</v>
      </c>
      <c r="E49" s="43">
        <f t="shared" ref="E49:F49" si="21">SUM(E50:E51)</f>
        <v>60065</v>
      </c>
      <c r="F49" s="43">
        <f t="shared" si="21"/>
        <v>4765496</v>
      </c>
    </row>
    <row r="50" spans="1:6" x14ac:dyDescent="0.2">
      <c r="B50" s="74"/>
      <c r="C50" s="124" t="s">
        <v>137</v>
      </c>
      <c r="D50" s="51">
        <v>4675431</v>
      </c>
      <c r="E50" s="51">
        <v>60065</v>
      </c>
      <c r="F50" s="11">
        <f t="shared" ref="F50:F51" si="22">D50+E50</f>
        <v>4735496</v>
      </c>
    </row>
    <row r="51" spans="1:6" x14ac:dyDescent="0.2">
      <c r="B51" s="74"/>
      <c r="C51" s="124" t="s">
        <v>135</v>
      </c>
      <c r="D51" s="51">
        <v>30000</v>
      </c>
      <c r="E51" s="51">
        <v>0</v>
      </c>
      <c r="F51" s="11">
        <f t="shared" si="22"/>
        <v>30000</v>
      </c>
    </row>
    <row r="52" spans="1:6" s="6" customFormat="1" ht="14.25" x14ac:dyDescent="0.2">
      <c r="B52" s="69"/>
      <c r="C52" s="130" t="s">
        <v>3</v>
      </c>
      <c r="D52" s="43">
        <f>D53+D57</f>
        <v>4705431</v>
      </c>
      <c r="E52" s="43">
        <f t="shared" ref="E52:F52" si="23">E53+E57</f>
        <v>60065</v>
      </c>
      <c r="F52" s="43">
        <f t="shared" si="23"/>
        <v>4765496</v>
      </c>
    </row>
    <row r="53" spans="1:6" s="19" customFormat="1" ht="15" x14ac:dyDescent="0.25">
      <c r="B53" s="28"/>
      <c r="C53" s="140" t="s">
        <v>2</v>
      </c>
      <c r="D53" s="14">
        <f>D54</f>
        <v>4705431</v>
      </c>
      <c r="E53" s="14">
        <f t="shared" ref="E53:F53" si="24">E54</f>
        <v>57065</v>
      </c>
      <c r="F53" s="14">
        <f t="shared" si="24"/>
        <v>4762496</v>
      </c>
    </row>
    <row r="54" spans="1:6" x14ac:dyDescent="0.2">
      <c r="B54" s="74"/>
      <c r="C54" s="124" t="s">
        <v>6</v>
      </c>
      <c r="D54" s="51">
        <v>4705431</v>
      </c>
      <c r="E54" s="51">
        <v>57065</v>
      </c>
      <c r="F54" s="11">
        <f t="shared" ref="F54:F57" si="25">D54+E54</f>
        <v>4762496</v>
      </c>
    </row>
    <row r="55" spans="1:6" x14ac:dyDescent="0.2">
      <c r="B55" s="74"/>
      <c r="C55" s="155" t="s">
        <v>134</v>
      </c>
      <c r="D55" s="51">
        <v>4006994</v>
      </c>
      <c r="E55" s="51">
        <v>60065</v>
      </c>
      <c r="F55" s="11">
        <f t="shared" si="25"/>
        <v>4067059</v>
      </c>
    </row>
    <row r="56" spans="1:6" x14ac:dyDescent="0.2">
      <c r="B56" s="74"/>
      <c r="C56" s="156" t="s">
        <v>138</v>
      </c>
      <c r="D56" s="51">
        <v>3167080</v>
      </c>
      <c r="E56" s="51">
        <v>48600</v>
      </c>
      <c r="F56" s="11">
        <f t="shared" si="25"/>
        <v>3215680</v>
      </c>
    </row>
    <row r="57" spans="1:6" s="19" customFormat="1" ht="15" x14ac:dyDescent="0.25">
      <c r="C57" s="140" t="s">
        <v>102</v>
      </c>
      <c r="D57" s="14">
        <v>0</v>
      </c>
      <c r="E57" s="14">
        <v>3000</v>
      </c>
      <c r="F57" s="42">
        <f t="shared" si="25"/>
        <v>3000</v>
      </c>
    </row>
    <row r="58" spans="1:6" s="17" customFormat="1" ht="11.25" x14ac:dyDescent="0.2">
      <c r="B58" s="91"/>
      <c r="C58" s="154"/>
      <c r="D58" s="18"/>
      <c r="E58" s="18"/>
      <c r="F58" s="18"/>
    </row>
    <row r="59" spans="1:6" s="17" customFormat="1" ht="11.25" x14ac:dyDescent="0.2">
      <c r="B59" s="91"/>
      <c r="C59" s="154"/>
      <c r="D59" s="18"/>
      <c r="E59" s="18"/>
      <c r="F59" s="18"/>
    </row>
    <row r="60" spans="1:6" s="52" customFormat="1" ht="15.75" x14ac:dyDescent="0.25">
      <c r="A60" s="4" t="s">
        <v>146</v>
      </c>
      <c r="B60" s="3" t="s">
        <v>121</v>
      </c>
      <c r="C60" s="153" t="s">
        <v>148</v>
      </c>
      <c r="D60" s="93"/>
      <c r="E60" s="93"/>
      <c r="F60" s="93"/>
    </row>
    <row r="61" spans="1:6" s="17" customFormat="1" ht="11.25" x14ac:dyDescent="0.2">
      <c r="B61" s="16"/>
      <c r="C61" s="154"/>
      <c r="D61" s="18"/>
      <c r="E61" s="18"/>
      <c r="F61" s="18"/>
    </row>
    <row r="62" spans="1:6" s="52" customFormat="1" ht="14.25" x14ac:dyDescent="0.2">
      <c r="A62" s="6"/>
      <c r="B62" s="69"/>
      <c r="C62" s="130" t="s">
        <v>71</v>
      </c>
      <c r="D62" s="43">
        <f>D63+D64</f>
        <v>472347</v>
      </c>
      <c r="E62" s="43">
        <f t="shared" ref="E62:F62" si="26">E63+E64</f>
        <v>99298</v>
      </c>
      <c r="F62" s="43">
        <f t="shared" si="26"/>
        <v>571645</v>
      </c>
    </row>
    <row r="63" spans="1:6" s="52" customFormat="1" x14ac:dyDescent="0.2">
      <c r="A63" s="10"/>
      <c r="B63" s="74"/>
      <c r="C63" s="124" t="s">
        <v>137</v>
      </c>
      <c r="D63" s="51">
        <v>415432</v>
      </c>
      <c r="E63" s="51">
        <v>99298</v>
      </c>
      <c r="F63" s="11">
        <f t="shared" ref="F63:F64" si="27">D63+E63</f>
        <v>514730</v>
      </c>
    </row>
    <row r="64" spans="1:6" s="52" customFormat="1" x14ac:dyDescent="0.2">
      <c r="A64" s="10"/>
      <c r="B64" s="74"/>
      <c r="C64" s="124" t="s">
        <v>135</v>
      </c>
      <c r="D64" s="51">
        <v>56915</v>
      </c>
      <c r="E64" s="51">
        <v>0</v>
      </c>
      <c r="F64" s="11">
        <f t="shared" si="27"/>
        <v>56915</v>
      </c>
    </row>
    <row r="65" spans="1:6" s="52" customFormat="1" ht="14.25" x14ac:dyDescent="0.2">
      <c r="A65" s="6"/>
      <c r="B65" s="69"/>
      <c r="C65" s="130" t="s">
        <v>3</v>
      </c>
      <c r="D65" s="43">
        <f>D66+D70</f>
        <v>472347</v>
      </c>
      <c r="E65" s="43">
        <f t="shared" ref="E65:F65" si="28">E66+E70</f>
        <v>99298</v>
      </c>
      <c r="F65" s="43">
        <f t="shared" si="28"/>
        <v>571645</v>
      </c>
    </row>
    <row r="66" spans="1:6" s="52" customFormat="1" ht="15" x14ac:dyDescent="0.25">
      <c r="A66" s="19"/>
      <c r="B66" s="28"/>
      <c r="C66" s="140" t="s">
        <v>2</v>
      </c>
      <c r="D66" s="14">
        <f>D67</f>
        <v>465447</v>
      </c>
      <c r="E66" s="14">
        <f t="shared" ref="E66:F66" si="29">E67</f>
        <v>99298</v>
      </c>
      <c r="F66" s="14">
        <f t="shared" si="29"/>
        <v>564745</v>
      </c>
    </row>
    <row r="67" spans="1:6" s="52" customFormat="1" x14ac:dyDescent="0.2">
      <c r="A67" s="10"/>
      <c r="B67" s="74"/>
      <c r="C67" s="124" t="s">
        <v>6</v>
      </c>
      <c r="D67" s="51">
        <v>465447</v>
      </c>
      <c r="E67" s="51">
        <v>99298</v>
      </c>
      <c r="F67" s="11">
        <f t="shared" ref="F67:F70" si="30">D67+E67</f>
        <v>564745</v>
      </c>
    </row>
    <row r="68" spans="1:6" s="52" customFormat="1" x14ac:dyDescent="0.2">
      <c r="A68" s="10"/>
      <c r="B68" s="74"/>
      <c r="C68" s="155" t="s">
        <v>134</v>
      </c>
      <c r="D68" s="51">
        <v>344171</v>
      </c>
      <c r="E68" s="51">
        <v>74298</v>
      </c>
      <c r="F68" s="11">
        <f t="shared" si="30"/>
        <v>418469</v>
      </c>
    </row>
    <row r="69" spans="1:6" s="52" customFormat="1" x14ac:dyDescent="0.2">
      <c r="A69" s="10"/>
      <c r="B69" s="74"/>
      <c r="C69" s="156" t="s">
        <v>138</v>
      </c>
      <c r="D69" s="51">
        <v>271974</v>
      </c>
      <c r="E69" s="51">
        <v>64888</v>
      </c>
      <c r="F69" s="11">
        <f t="shared" si="30"/>
        <v>336862</v>
      </c>
    </row>
    <row r="70" spans="1:6" s="19" customFormat="1" ht="15" x14ac:dyDescent="0.25">
      <c r="C70" s="140" t="s">
        <v>102</v>
      </c>
      <c r="D70" s="14">
        <v>6900</v>
      </c>
      <c r="E70" s="14">
        <v>0</v>
      </c>
      <c r="F70" s="42">
        <f t="shared" si="30"/>
        <v>6900</v>
      </c>
    </row>
    <row r="71" spans="1:6" s="59" customFormat="1" ht="11.25" x14ac:dyDescent="0.2">
      <c r="C71" s="152"/>
      <c r="D71" s="18"/>
      <c r="E71" s="18"/>
      <c r="F71" s="18"/>
    </row>
    <row r="72" spans="1:6" s="59" customFormat="1" ht="11.25" x14ac:dyDescent="0.2">
      <c r="C72" s="152"/>
      <c r="D72" s="18"/>
      <c r="E72" s="18"/>
      <c r="F72" s="18"/>
    </row>
    <row r="73" spans="1:6" s="59" customFormat="1" ht="11.25" x14ac:dyDescent="0.2">
      <c r="C73" s="152"/>
      <c r="D73" s="18"/>
      <c r="E73" s="18"/>
      <c r="F73" s="18"/>
    </row>
    <row r="74" spans="1:6" s="59" customFormat="1" ht="11.25" x14ac:dyDescent="0.2">
      <c r="C74" s="152"/>
      <c r="D74" s="18"/>
      <c r="E74" s="18"/>
      <c r="F74" s="18"/>
    </row>
    <row r="75" spans="1:6" s="59" customFormat="1" ht="11.25" x14ac:dyDescent="0.2">
      <c r="C75" s="152"/>
      <c r="D75" s="18"/>
      <c r="E75" s="18"/>
      <c r="F75" s="18"/>
    </row>
    <row r="76" spans="1:6" s="59" customFormat="1" ht="11.25" x14ac:dyDescent="0.2">
      <c r="C76" s="152"/>
      <c r="D76" s="18"/>
      <c r="E76" s="18"/>
      <c r="F76" s="18"/>
    </row>
    <row r="77" spans="1:6" s="59" customFormat="1" ht="11.25" x14ac:dyDescent="0.2">
      <c r="C77" s="152"/>
      <c r="D77" s="18"/>
      <c r="E77" s="18"/>
      <c r="F77" s="18"/>
    </row>
    <row r="78" spans="1:6" s="59" customFormat="1" ht="11.25" x14ac:dyDescent="0.2">
      <c r="C78" s="152"/>
      <c r="D78" s="18"/>
      <c r="E78" s="18"/>
      <c r="F78" s="18"/>
    </row>
    <row r="79" spans="1:6" s="4" customFormat="1" ht="15.75" x14ac:dyDescent="0.25">
      <c r="A79" s="4" t="s">
        <v>40</v>
      </c>
      <c r="B79" s="3" t="s">
        <v>120</v>
      </c>
      <c r="C79" s="153" t="s">
        <v>98</v>
      </c>
      <c r="D79" s="93"/>
      <c r="E79" s="93"/>
      <c r="F79" s="93"/>
    </row>
    <row r="80" spans="1:6" s="17" customFormat="1" ht="11.25" x14ac:dyDescent="0.2">
      <c r="B80" s="16"/>
      <c r="C80" s="154"/>
      <c r="D80" s="18"/>
      <c r="E80" s="18"/>
      <c r="F80" s="18"/>
    </row>
    <row r="81" spans="1:6" s="6" customFormat="1" ht="14.25" x14ac:dyDescent="0.2">
      <c r="B81" s="69"/>
      <c r="C81" s="130" t="s">
        <v>71</v>
      </c>
      <c r="D81" s="43">
        <f>SUM(D82:D85)</f>
        <v>101134482</v>
      </c>
      <c r="E81" s="43">
        <f t="shared" ref="E81:F81" si="31">SUM(E82:E85)</f>
        <v>3518766</v>
      </c>
      <c r="F81" s="43">
        <f t="shared" si="31"/>
        <v>104653248</v>
      </c>
    </row>
    <row r="82" spans="1:6" x14ac:dyDescent="0.2">
      <c r="B82" s="74"/>
      <c r="C82" s="124" t="s">
        <v>137</v>
      </c>
      <c r="D82" s="51">
        <v>87739568</v>
      </c>
      <c r="E82" s="51">
        <v>3518766</v>
      </c>
      <c r="F82" s="11">
        <f t="shared" ref="F82:F85" si="32">D82+E82</f>
        <v>91258334</v>
      </c>
    </row>
    <row r="83" spans="1:6" s="52" customFormat="1" x14ac:dyDescent="0.2">
      <c r="B83" s="94"/>
      <c r="C83" s="158" t="s">
        <v>213</v>
      </c>
      <c r="D83" s="51">
        <v>11777830</v>
      </c>
      <c r="E83" s="51">
        <v>0</v>
      </c>
      <c r="F83" s="11">
        <f t="shared" si="32"/>
        <v>11777830</v>
      </c>
    </row>
    <row r="84" spans="1:6" x14ac:dyDescent="0.2">
      <c r="B84" s="74"/>
      <c r="C84" s="124" t="s">
        <v>135</v>
      </c>
      <c r="D84" s="51">
        <v>817084</v>
      </c>
      <c r="E84" s="51">
        <v>0</v>
      </c>
      <c r="F84" s="11">
        <f t="shared" si="32"/>
        <v>817084</v>
      </c>
    </row>
    <row r="85" spans="1:6" x14ac:dyDescent="0.2">
      <c r="B85" s="74"/>
      <c r="C85" s="124" t="s">
        <v>238</v>
      </c>
      <c r="D85" s="51">
        <v>800000</v>
      </c>
      <c r="E85" s="51">
        <v>0</v>
      </c>
      <c r="F85" s="11">
        <f t="shared" si="32"/>
        <v>800000</v>
      </c>
    </row>
    <row r="86" spans="1:6" s="6" customFormat="1" ht="14.25" x14ac:dyDescent="0.2">
      <c r="B86" s="69"/>
      <c r="C86" s="130" t="s">
        <v>3</v>
      </c>
      <c r="D86" s="43">
        <f>D87+D94</f>
        <v>101134482</v>
      </c>
      <c r="E86" s="43">
        <f t="shared" ref="E86:F86" si="33">E87+E94</f>
        <v>3518766</v>
      </c>
      <c r="F86" s="43">
        <f t="shared" si="33"/>
        <v>104653248</v>
      </c>
    </row>
    <row r="87" spans="1:6" s="19" customFormat="1" ht="15" x14ac:dyDescent="0.25">
      <c r="B87" s="28"/>
      <c r="C87" s="140" t="s">
        <v>2</v>
      </c>
      <c r="D87" s="14">
        <f>D88</f>
        <v>101032375</v>
      </c>
      <c r="E87" s="14">
        <f t="shared" ref="E87:F87" si="34">E88</f>
        <v>3518766</v>
      </c>
      <c r="F87" s="14">
        <f t="shared" si="34"/>
        <v>104551141</v>
      </c>
    </row>
    <row r="88" spans="1:6" x14ac:dyDescent="0.2">
      <c r="B88" s="74"/>
      <c r="C88" s="124" t="s">
        <v>6</v>
      </c>
      <c r="D88" s="51">
        <v>101032375</v>
      </c>
      <c r="E88" s="51">
        <v>3518766</v>
      </c>
      <c r="F88" s="11">
        <f t="shared" ref="F88:F93" si="35">D88+E88</f>
        <v>104551141</v>
      </c>
    </row>
    <row r="89" spans="1:6" x14ac:dyDescent="0.2">
      <c r="B89" s="74"/>
      <c r="C89" s="155" t="s">
        <v>134</v>
      </c>
      <c r="D89" s="51">
        <v>85436405</v>
      </c>
      <c r="E89" s="51">
        <v>3327808</v>
      </c>
      <c r="F89" s="11">
        <f t="shared" si="35"/>
        <v>88764213</v>
      </c>
    </row>
    <row r="90" spans="1:6" s="55" customFormat="1" ht="12" x14ac:dyDescent="0.2">
      <c r="B90" s="95"/>
      <c r="C90" s="159" t="s">
        <v>211</v>
      </c>
      <c r="D90" s="54">
        <v>11777830</v>
      </c>
      <c r="E90" s="54">
        <v>0</v>
      </c>
      <c r="F90" s="54">
        <f t="shared" si="35"/>
        <v>11777830</v>
      </c>
    </row>
    <row r="91" spans="1:6" x14ac:dyDescent="0.2">
      <c r="B91" s="74"/>
      <c r="C91" s="155" t="s">
        <v>138</v>
      </c>
      <c r="D91" s="51">
        <v>68714870</v>
      </c>
      <c r="E91" s="51">
        <v>2692620</v>
      </c>
      <c r="F91" s="11">
        <f t="shared" si="35"/>
        <v>71407490</v>
      </c>
    </row>
    <row r="92" spans="1:6" s="70" customFormat="1" ht="12" x14ac:dyDescent="0.2">
      <c r="B92" s="96"/>
      <c r="C92" s="160" t="s">
        <v>294</v>
      </c>
      <c r="D92" s="54">
        <v>9489511</v>
      </c>
      <c r="E92" s="54">
        <v>0</v>
      </c>
      <c r="F92" s="54">
        <f t="shared" si="35"/>
        <v>9489511</v>
      </c>
    </row>
    <row r="93" spans="1:6" s="70" customFormat="1" ht="12" x14ac:dyDescent="0.2">
      <c r="B93" s="96"/>
      <c r="C93" s="160" t="s">
        <v>176</v>
      </c>
      <c r="D93" s="54">
        <v>32870394</v>
      </c>
      <c r="E93" s="54">
        <v>0</v>
      </c>
      <c r="F93" s="54">
        <f t="shared" si="35"/>
        <v>32870394</v>
      </c>
    </row>
    <row r="94" spans="1:6" s="19" customFormat="1" ht="15" x14ac:dyDescent="0.25">
      <c r="C94" s="140" t="s">
        <v>102</v>
      </c>
      <c r="D94" s="14">
        <v>102107</v>
      </c>
      <c r="E94" s="14">
        <v>0</v>
      </c>
      <c r="F94" s="42">
        <f t="shared" ref="F94" si="36">D94+E94</f>
        <v>102107</v>
      </c>
    </row>
    <row r="95" spans="1:6" s="17" customFormat="1" ht="11.25" x14ac:dyDescent="0.2">
      <c r="B95" s="91"/>
      <c r="C95" s="154"/>
      <c r="D95" s="18"/>
      <c r="E95" s="18"/>
      <c r="F95" s="18"/>
    </row>
    <row r="96" spans="1:6" s="52" customFormat="1" ht="15.75" x14ac:dyDescent="0.25">
      <c r="A96" s="4" t="s">
        <v>147</v>
      </c>
      <c r="B96" s="3" t="s">
        <v>120</v>
      </c>
      <c r="C96" s="153" t="s">
        <v>198</v>
      </c>
      <c r="D96" s="93"/>
      <c r="E96" s="93"/>
      <c r="F96" s="93"/>
    </row>
    <row r="97" spans="1:6" s="52" customFormat="1" ht="15.75" x14ac:dyDescent="0.25">
      <c r="A97" s="4"/>
      <c r="B97" s="3"/>
      <c r="C97" s="153" t="s">
        <v>209</v>
      </c>
      <c r="D97" s="93"/>
      <c r="E97" s="93"/>
      <c r="F97" s="93"/>
    </row>
    <row r="98" spans="1:6" s="17" customFormat="1" ht="11.25" x14ac:dyDescent="0.2">
      <c r="B98" s="16"/>
      <c r="C98" s="154"/>
      <c r="D98" s="18"/>
      <c r="E98" s="18"/>
      <c r="F98" s="18"/>
    </row>
    <row r="99" spans="1:6" s="52" customFormat="1" ht="14.25" x14ac:dyDescent="0.2">
      <c r="A99" s="6"/>
      <c r="B99" s="69"/>
      <c r="C99" s="130" t="s">
        <v>71</v>
      </c>
      <c r="D99" s="43">
        <f>SUM(D100:D100)</f>
        <v>27076361</v>
      </c>
      <c r="E99" s="43">
        <f t="shared" ref="E99:F99" si="37">SUM(E100:E100)</f>
        <v>0</v>
      </c>
      <c r="F99" s="43">
        <f t="shared" si="37"/>
        <v>27076361</v>
      </c>
    </row>
    <row r="100" spans="1:6" s="52" customFormat="1" x14ac:dyDescent="0.2">
      <c r="A100" s="10"/>
      <c r="B100" s="64"/>
      <c r="C100" s="124" t="s">
        <v>137</v>
      </c>
      <c r="D100" s="51">
        <v>27076361</v>
      </c>
      <c r="E100" s="51"/>
      <c r="F100" s="11">
        <f t="shared" ref="F100" si="38">D100+E100</f>
        <v>27076361</v>
      </c>
    </row>
    <row r="101" spans="1:6" s="52" customFormat="1" ht="14.25" x14ac:dyDescent="0.2">
      <c r="A101" s="6"/>
      <c r="B101" s="69"/>
      <c r="C101" s="130" t="s">
        <v>3</v>
      </c>
      <c r="D101" s="43">
        <f t="shared" ref="D101:F102" si="39">D102</f>
        <v>27076361</v>
      </c>
      <c r="E101" s="43">
        <f t="shared" si="39"/>
        <v>0</v>
      </c>
      <c r="F101" s="43">
        <f t="shared" si="39"/>
        <v>27076361</v>
      </c>
    </row>
    <row r="102" spans="1:6" s="52" customFormat="1" ht="15" x14ac:dyDescent="0.25">
      <c r="A102" s="19"/>
      <c r="B102" s="19"/>
      <c r="C102" s="140" t="s">
        <v>2</v>
      </c>
      <c r="D102" s="14">
        <f t="shared" si="39"/>
        <v>27076361</v>
      </c>
      <c r="E102" s="14">
        <f t="shared" si="39"/>
        <v>0</v>
      </c>
      <c r="F102" s="14">
        <f t="shared" si="39"/>
        <v>27076361</v>
      </c>
    </row>
    <row r="103" spans="1:6" s="52" customFormat="1" x14ac:dyDescent="0.2">
      <c r="A103" s="48"/>
      <c r="B103" s="97"/>
      <c r="C103" s="124" t="s">
        <v>1</v>
      </c>
      <c r="D103" s="98">
        <v>27076361</v>
      </c>
      <c r="E103" s="98"/>
      <c r="F103" s="11">
        <f t="shared" ref="F103" si="40">D103+E103</f>
        <v>27076361</v>
      </c>
    </row>
    <row r="104" spans="1:6" s="17" customFormat="1" ht="11.25" x14ac:dyDescent="0.2">
      <c r="B104" s="91"/>
      <c r="C104" s="154"/>
      <c r="D104" s="18"/>
      <c r="E104" s="18"/>
      <c r="F104" s="18"/>
    </row>
    <row r="105" spans="1:6" s="4" customFormat="1" ht="15.75" x14ac:dyDescent="0.25">
      <c r="A105" s="4" t="s">
        <v>41</v>
      </c>
      <c r="B105" s="3" t="s">
        <v>119</v>
      </c>
      <c r="C105" s="153" t="s">
        <v>11</v>
      </c>
      <c r="D105" s="93"/>
      <c r="E105" s="93"/>
      <c r="F105" s="93"/>
    </row>
    <row r="106" spans="1:6" s="76" customFormat="1" ht="12" x14ac:dyDescent="0.2">
      <c r="B106" s="99" t="s">
        <v>216</v>
      </c>
      <c r="C106" s="161"/>
      <c r="D106" s="78"/>
      <c r="E106" s="78"/>
      <c r="F106" s="78"/>
    </row>
    <row r="107" spans="1:6" s="6" customFormat="1" ht="14.25" x14ac:dyDescent="0.2">
      <c r="C107" s="130" t="s">
        <v>71</v>
      </c>
      <c r="D107" s="43">
        <f>SUM(D108:D111)</f>
        <v>185498698</v>
      </c>
      <c r="E107" s="43">
        <f t="shared" ref="E107:F107" si="41">SUM(E108:E111)</f>
        <v>2634210</v>
      </c>
      <c r="F107" s="43">
        <f t="shared" si="41"/>
        <v>188132908</v>
      </c>
    </row>
    <row r="108" spans="1:6" x14ac:dyDescent="0.2">
      <c r="B108" s="74"/>
      <c r="C108" s="124" t="s">
        <v>137</v>
      </c>
      <c r="D108" s="51">
        <v>89034119</v>
      </c>
      <c r="E108" s="51">
        <v>2634210</v>
      </c>
      <c r="F108" s="11">
        <f t="shared" ref="F108:F111" si="42">D108+E108</f>
        <v>91668329</v>
      </c>
    </row>
    <row r="109" spans="1:6" s="52" customFormat="1" x14ac:dyDescent="0.2">
      <c r="B109" s="94"/>
      <c r="C109" s="158" t="s">
        <v>213</v>
      </c>
      <c r="D109" s="51">
        <v>91851525</v>
      </c>
      <c r="E109" s="51">
        <v>0</v>
      </c>
      <c r="F109" s="11">
        <f t="shared" si="42"/>
        <v>91851525</v>
      </c>
    </row>
    <row r="110" spans="1:6" x14ac:dyDescent="0.2">
      <c r="B110" s="74"/>
      <c r="C110" s="124" t="s">
        <v>135</v>
      </c>
      <c r="D110" s="51">
        <v>2413054</v>
      </c>
      <c r="E110" s="51">
        <v>0</v>
      </c>
      <c r="F110" s="11">
        <f t="shared" si="42"/>
        <v>2413054</v>
      </c>
    </row>
    <row r="111" spans="1:6" x14ac:dyDescent="0.2">
      <c r="B111" s="74"/>
      <c r="C111" s="124" t="s">
        <v>238</v>
      </c>
      <c r="D111" s="51">
        <v>2200000</v>
      </c>
      <c r="E111" s="51">
        <v>0</v>
      </c>
      <c r="F111" s="11">
        <f t="shared" si="42"/>
        <v>2200000</v>
      </c>
    </row>
    <row r="112" spans="1:6" s="6" customFormat="1" ht="14.25" x14ac:dyDescent="0.2">
      <c r="B112" s="69"/>
      <c r="C112" s="130" t="s">
        <v>3</v>
      </c>
      <c r="D112" s="43">
        <f>D113+D122</f>
        <v>185498698</v>
      </c>
      <c r="E112" s="43">
        <f t="shared" ref="E112:F112" si="43">E113+E122</f>
        <v>2634210</v>
      </c>
      <c r="F112" s="43">
        <f t="shared" si="43"/>
        <v>188132908</v>
      </c>
    </row>
    <row r="113" spans="1:6" s="19" customFormat="1" ht="15" x14ac:dyDescent="0.25">
      <c r="B113" s="28"/>
      <c r="C113" s="140" t="s">
        <v>2</v>
      </c>
      <c r="D113" s="14">
        <f>D114+D120+D121</f>
        <v>184920890</v>
      </c>
      <c r="E113" s="14">
        <f t="shared" ref="E113:F113" si="44">E114+E120+E121</f>
        <v>1619280</v>
      </c>
      <c r="F113" s="14">
        <f t="shared" si="44"/>
        <v>186540170</v>
      </c>
    </row>
    <row r="114" spans="1:6" x14ac:dyDescent="0.2">
      <c r="B114" s="74"/>
      <c r="C114" s="124" t="s">
        <v>6</v>
      </c>
      <c r="D114" s="51">
        <v>184836445</v>
      </c>
      <c r="E114" s="51">
        <v>1676866</v>
      </c>
      <c r="F114" s="11">
        <f t="shared" ref="F114:F117" si="45">D114+E114</f>
        <v>186513311</v>
      </c>
    </row>
    <row r="115" spans="1:6" x14ac:dyDescent="0.2">
      <c r="B115" s="74"/>
      <c r="C115" s="155" t="s">
        <v>134</v>
      </c>
      <c r="D115" s="51">
        <v>157173572</v>
      </c>
      <c r="E115" s="51">
        <v>1349515</v>
      </c>
      <c r="F115" s="11">
        <f t="shared" si="45"/>
        <v>158523087</v>
      </c>
    </row>
    <row r="116" spans="1:6" s="55" customFormat="1" ht="12" x14ac:dyDescent="0.2">
      <c r="B116" s="95"/>
      <c r="C116" s="159" t="s">
        <v>211</v>
      </c>
      <c r="D116" s="54">
        <v>90857659</v>
      </c>
      <c r="E116" s="54">
        <v>0</v>
      </c>
      <c r="F116" s="54">
        <f t="shared" ref="F116:F122" si="46">D116+E116</f>
        <v>90857659</v>
      </c>
    </row>
    <row r="117" spans="1:6" x14ac:dyDescent="0.2">
      <c r="B117" s="74"/>
      <c r="C117" s="155" t="s">
        <v>138</v>
      </c>
      <c r="D117" s="51">
        <v>126899351</v>
      </c>
      <c r="E117" s="51">
        <v>1092567</v>
      </c>
      <c r="F117" s="11">
        <f t="shared" si="45"/>
        <v>127991918</v>
      </c>
    </row>
    <row r="118" spans="1:6" s="70" customFormat="1" ht="12" x14ac:dyDescent="0.2">
      <c r="B118" s="96"/>
      <c r="C118" s="160" t="s">
        <v>294</v>
      </c>
      <c r="D118" s="54">
        <v>73332247</v>
      </c>
      <c r="E118" s="54">
        <v>0</v>
      </c>
      <c r="F118" s="54">
        <f t="shared" si="46"/>
        <v>73332247</v>
      </c>
    </row>
    <row r="119" spans="1:6" s="70" customFormat="1" ht="12" x14ac:dyDescent="0.2">
      <c r="B119" s="96"/>
      <c r="C119" s="160" t="s">
        <v>176</v>
      </c>
      <c r="D119" s="54">
        <v>23725545</v>
      </c>
      <c r="E119" s="54">
        <v>393780</v>
      </c>
      <c r="F119" s="54">
        <f t="shared" si="46"/>
        <v>24119325</v>
      </c>
    </row>
    <row r="120" spans="1:6" x14ac:dyDescent="0.2">
      <c r="C120" s="124" t="s">
        <v>106</v>
      </c>
      <c r="D120" s="51">
        <v>84445</v>
      </c>
      <c r="E120" s="51">
        <v>-84445</v>
      </c>
      <c r="F120" s="11">
        <f t="shared" si="46"/>
        <v>0</v>
      </c>
    </row>
    <row r="121" spans="1:6" s="59" customFormat="1" x14ac:dyDescent="0.2">
      <c r="A121" s="10"/>
      <c r="B121" s="74"/>
      <c r="C121" s="124" t="s">
        <v>239</v>
      </c>
      <c r="D121" s="51">
        <v>0</v>
      </c>
      <c r="E121" s="51">
        <v>26859</v>
      </c>
      <c r="F121" s="11">
        <f t="shared" si="46"/>
        <v>26859</v>
      </c>
    </row>
    <row r="122" spans="1:6" s="59" customFormat="1" ht="15" x14ac:dyDescent="0.25">
      <c r="A122" s="19"/>
      <c r="B122" s="28"/>
      <c r="C122" s="140" t="s">
        <v>102</v>
      </c>
      <c r="D122" s="14">
        <v>577808</v>
      </c>
      <c r="E122" s="14">
        <v>1014930</v>
      </c>
      <c r="F122" s="42">
        <f t="shared" si="46"/>
        <v>1592738</v>
      </c>
    </row>
    <row r="123" spans="1:6" s="17" customFormat="1" ht="11.25" x14ac:dyDescent="0.2">
      <c r="B123" s="91"/>
      <c r="C123" s="154"/>
      <c r="D123" s="18"/>
      <c r="E123" s="18"/>
      <c r="F123" s="18"/>
    </row>
    <row r="124" spans="1:6" s="19" customFormat="1" ht="15.75" x14ac:dyDescent="0.25">
      <c r="A124" s="4" t="s">
        <v>99</v>
      </c>
      <c r="B124" s="3" t="s">
        <v>119</v>
      </c>
      <c r="C124" s="153" t="s">
        <v>100</v>
      </c>
      <c r="D124" s="93"/>
      <c r="E124" s="93"/>
      <c r="F124" s="93"/>
    </row>
    <row r="125" spans="1:6" s="19" customFormat="1" ht="15.75" x14ac:dyDescent="0.25">
      <c r="A125" s="4"/>
      <c r="B125" s="99" t="s">
        <v>216</v>
      </c>
      <c r="C125" s="153" t="s">
        <v>101</v>
      </c>
      <c r="D125" s="93"/>
      <c r="E125" s="93"/>
      <c r="F125" s="93"/>
    </row>
    <row r="126" spans="1:6" s="59" customFormat="1" ht="11.25" x14ac:dyDescent="0.2">
      <c r="A126" s="76"/>
      <c r="B126" s="132"/>
      <c r="C126" s="161"/>
      <c r="D126" s="78"/>
      <c r="E126" s="78"/>
      <c r="F126" s="78"/>
    </row>
    <row r="127" spans="1:6" s="19" customFormat="1" ht="15" x14ac:dyDescent="0.25">
      <c r="A127" s="6"/>
      <c r="B127" s="69"/>
      <c r="C127" s="130" t="s">
        <v>71</v>
      </c>
      <c r="D127" s="43">
        <f>SUM(D128:D128)</f>
        <v>433200</v>
      </c>
      <c r="E127" s="43">
        <f t="shared" ref="E127:F127" si="47">SUM(E128:E128)</f>
        <v>0</v>
      </c>
      <c r="F127" s="43">
        <f t="shared" si="47"/>
        <v>433200</v>
      </c>
    </row>
    <row r="128" spans="1:6" s="19" customFormat="1" ht="15" x14ac:dyDescent="0.25">
      <c r="A128" s="10"/>
      <c r="B128" s="74"/>
      <c r="C128" s="124" t="s">
        <v>137</v>
      </c>
      <c r="D128" s="51">
        <v>433200</v>
      </c>
      <c r="E128" s="51"/>
      <c r="F128" s="11">
        <f t="shared" ref="F128" si="48">D128+E128</f>
        <v>433200</v>
      </c>
    </row>
    <row r="129" spans="1:6" s="19" customFormat="1" ht="15" x14ac:dyDescent="0.25">
      <c r="A129" s="6"/>
      <c r="B129" s="69"/>
      <c r="C129" s="130" t="s">
        <v>3</v>
      </c>
      <c r="D129" s="43">
        <f t="shared" ref="D129:F130" si="49">D130</f>
        <v>433200</v>
      </c>
      <c r="E129" s="43">
        <f t="shared" si="49"/>
        <v>0</v>
      </c>
      <c r="F129" s="43">
        <f t="shared" si="49"/>
        <v>433200</v>
      </c>
    </row>
    <row r="130" spans="1:6" s="19" customFormat="1" ht="15" x14ac:dyDescent="0.25">
      <c r="B130" s="28"/>
      <c r="C130" s="140" t="s">
        <v>2</v>
      </c>
      <c r="D130" s="14">
        <f t="shared" si="49"/>
        <v>433200</v>
      </c>
      <c r="E130" s="14">
        <f t="shared" si="49"/>
        <v>0</v>
      </c>
      <c r="F130" s="14">
        <f t="shared" si="49"/>
        <v>433200</v>
      </c>
    </row>
    <row r="131" spans="1:6" s="19" customFormat="1" ht="15" x14ac:dyDescent="0.25">
      <c r="A131" s="10"/>
      <c r="B131" s="74"/>
      <c r="C131" s="124" t="s">
        <v>1</v>
      </c>
      <c r="D131" s="51">
        <v>433200</v>
      </c>
      <c r="E131" s="51"/>
      <c r="F131" s="11">
        <f t="shared" ref="F131" si="50">D131+E131</f>
        <v>433200</v>
      </c>
    </row>
    <row r="132" spans="1:6" s="17" customFormat="1" ht="11.25" x14ac:dyDescent="0.2">
      <c r="B132" s="91"/>
      <c r="C132" s="154"/>
      <c r="D132" s="18"/>
      <c r="E132" s="18"/>
      <c r="F132" s="18"/>
    </row>
    <row r="133" spans="1:6" s="52" customFormat="1" ht="15.75" x14ac:dyDescent="0.25">
      <c r="A133" s="4" t="s">
        <v>144</v>
      </c>
      <c r="B133" s="3" t="s">
        <v>256</v>
      </c>
      <c r="C133" s="153" t="s">
        <v>250</v>
      </c>
      <c r="D133" s="93"/>
      <c r="E133" s="93"/>
      <c r="F133" s="93"/>
    </row>
    <row r="134" spans="1:6" s="59" customFormat="1" ht="14.25" x14ac:dyDescent="0.2">
      <c r="A134" s="6"/>
      <c r="B134" s="99" t="s">
        <v>257</v>
      </c>
      <c r="C134" s="161"/>
      <c r="D134" s="78"/>
      <c r="E134" s="78"/>
      <c r="F134" s="78"/>
    </row>
    <row r="135" spans="1:6" s="52" customFormat="1" ht="14.25" x14ac:dyDescent="0.2">
      <c r="C135" s="130" t="s">
        <v>71</v>
      </c>
      <c r="D135" s="43">
        <f>SUM(D136:D137)</f>
        <v>30085508</v>
      </c>
      <c r="E135" s="43">
        <f t="shared" ref="E135:F135" si="51">SUM(E136:E137)</f>
        <v>0</v>
      </c>
      <c r="F135" s="43">
        <f t="shared" si="51"/>
        <v>30085508</v>
      </c>
    </row>
    <row r="136" spans="1:6" s="52" customFormat="1" x14ac:dyDescent="0.2">
      <c r="A136" s="10"/>
      <c r="B136" s="74"/>
      <c r="C136" s="124" t="s">
        <v>137</v>
      </c>
      <c r="D136" s="51">
        <v>26785508</v>
      </c>
      <c r="E136" s="51"/>
      <c r="F136" s="11">
        <f t="shared" ref="F136:F137" si="52">D136+E136</f>
        <v>26785508</v>
      </c>
    </row>
    <row r="137" spans="1:6" s="52" customFormat="1" x14ac:dyDescent="0.2">
      <c r="B137" s="94"/>
      <c r="C137" s="158" t="s">
        <v>213</v>
      </c>
      <c r="D137" s="51">
        <v>3300000</v>
      </c>
      <c r="E137" s="51"/>
      <c r="F137" s="11">
        <f t="shared" si="52"/>
        <v>3300000</v>
      </c>
    </row>
    <row r="138" spans="1:6" s="52" customFormat="1" ht="14.25" x14ac:dyDescent="0.2">
      <c r="A138" s="6"/>
      <c r="B138" s="69"/>
      <c r="C138" s="130" t="s">
        <v>3</v>
      </c>
      <c r="D138" s="43">
        <f>D139+D147</f>
        <v>30085508</v>
      </c>
      <c r="E138" s="43">
        <f t="shared" ref="E138:F138" si="53">E139+E147</f>
        <v>0</v>
      </c>
      <c r="F138" s="43">
        <f t="shared" si="53"/>
        <v>30085508</v>
      </c>
    </row>
    <row r="139" spans="1:6" s="52" customFormat="1" ht="15" x14ac:dyDescent="0.25">
      <c r="A139" s="19"/>
      <c r="B139" s="28"/>
      <c r="C139" s="140" t="s">
        <v>2</v>
      </c>
      <c r="D139" s="14">
        <f>D140+D145</f>
        <v>30085508</v>
      </c>
      <c r="E139" s="14">
        <f t="shared" ref="E139:F139" si="54">E140+E145</f>
        <v>-55000</v>
      </c>
      <c r="F139" s="14">
        <f t="shared" si="54"/>
        <v>30030508</v>
      </c>
    </row>
    <row r="140" spans="1:6" s="52" customFormat="1" x14ac:dyDescent="0.2">
      <c r="A140" s="10"/>
      <c r="B140" s="74"/>
      <c r="C140" s="124" t="s">
        <v>6</v>
      </c>
      <c r="D140" s="51">
        <f>SUM(D141:D144)</f>
        <v>30015008</v>
      </c>
      <c r="E140" s="51">
        <f t="shared" ref="E140:F140" si="55">SUM(E141:E144)</f>
        <v>-55000</v>
      </c>
      <c r="F140" s="51">
        <f t="shared" si="55"/>
        <v>29960008</v>
      </c>
    </row>
    <row r="141" spans="1:6" s="55" customFormat="1" ht="12" x14ac:dyDescent="0.2">
      <c r="B141" s="95"/>
      <c r="C141" s="162" t="s">
        <v>358</v>
      </c>
      <c r="D141" s="54">
        <v>7659161</v>
      </c>
      <c r="E141" s="54">
        <v>0</v>
      </c>
      <c r="F141" s="54">
        <f t="shared" ref="F141:F147" si="56">D141+E141</f>
        <v>7659161</v>
      </c>
    </row>
    <row r="142" spans="1:6" s="55" customFormat="1" ht="12" x14ac:dyDescent="0.2">
      <c r="B142" s="95"/>
      <c r="C142" s="162" t="s">
        <v>359</v>
      </c>
      <c r="D142" s="54">
        <v>10600692</v>
      </c>
      <c r="E142" s="54">
        <v>-55000</v>
      </c>
      <c r="F142" s="54">
        <f t="shared" si="56"/>
        <v>10545692</v>
      </c>
    </row>
    <row r="143" spans="1:6" s="55" customFormat="1" ht="12" x14ac:dyDescent="0.2">
      <c r="B143" s="95"/>
      <c r="C143" s="162" t="s">
        <v>254</v>
      </c>
      <c r="D143" s="54">
        <v>11723055</v>
      </c>
      <c r="E143" s="54">
        <v>0</v>
      </c>
      <c r="F143" s="54">
        <f t="shared" si="56"/>
        <v>11723055</v>
      </c>
    </row>
    <row r="144" spans="1:6" s="55" customFormat="1" ht="12" x14ac:dyDescent="0.2">
      <c r="B144" s="95"/>
      <c r="C144" s="162" t="s">
        <v>251</v>
      </c>
      <c r="D144" s="54">
        <v>32100</v>
      </c>
      <c r="E144" s="54">
        <v>0</v>
      </c>
      <c r="F144" s="54">
        <f t="shared" si="56"/>
        <v>32100</v>
      </c>
    </row>
    <row r="145" spans="1:6" x14ac:dyDescent="0.2">
      <c r="C145" s="124" t="s">
        <v>288</v>
      </c>
      <c r="D145" s="51">
        <f>D146</f>
        <v>70500</v>
      </c>
      <c r="E145" s="51">
        <f t="shared" ref="E145:F145" si="57">E146</f>
        <v>0</v>
      </c>
      <c r="F145" s="51">
        <f t="shared" si="57"/>
        <v>70500</v>
      </c>
    </row>
    <row r="146" spans="1:6" s="55" customFormat="1" ht="12" x14ac:dyDescent="0.2">
      <c r="B146" s="95"/>
      <c r="C146" s="162" t="s">
        <v>289</v>
      </c>
      <c r="D146" s="54">
        <v>70500</v>
      </c>
      <c r="E146" s="54">
        <v>0</v>
      </c>
      <c r="F146" s="54">
        <f t="shared" si="56"/>
        <v>70500</v>
      </c>
    </row>
    <row r="147" spans="1:6" s="59" customFormat="1" ht="15" x14ac:dyDescent="0.25">
      <c r="A147" s="19"/>
      <c r="B147" s="28"/>
      <c r="C147" s="140" t="s">
        <v>102</v>
      </c>
      <c r="D147" s="14">
        <v>0</v>
      </c>
      <c r="E147" s="14">
        <v>55000</v>
      </c>
      <c r="F147" s="42">
        <f t="shared" si="56"/>
        <v>55000</v>
      </c>
    </row>
    <row r="148" spans="1:6" s="17" customFormat="1" ht="11.25" x14ac:dyDescent="0.2">
      <c r="B148" s="91"/>
      <c r="C148" s="154"/>
      <c r="D148" s="18"/>
      <c r="E148" s="18"/>
      <c r="F148" s="18"/>
    </row>
    <row r="149" spans="1:6" s="17" customFormat="1" ht="11.25" x14ac:dyDescent="0.2">
      <c r="B149" s="91"/>
      <c r="C149" s="154"/>
      <c r="D149" s="18"/>
      <c r="E149" s="18"/>
      <c r="F149" s="18"/>
    </row>
    <row r="150" spans="1:6" s="17" customFormat="1" ht="11.25" x14ac:dyDescent="0.2">
      <c r="B150" s="91"/>
      <c r="C150" s="154"/>
      <c r="D150" s="18"/>
      <c r="E150" s="18"/>
      <c r="F150" s="18"/>
    </row>
    <row r="151" spans="1:6" s="4" customFormat="1" ht="15.75" x14ac:dyDescent="0.25">
      <c r="A151" s="4" t="s">
        <v>42</v>
      </c>
      <c r="B151" s="3" t="s">
        <v>119</v>
      </c>
      <c r="C151" s="153" t="s">
        <v>12</v>
      </c>
      <c r="D151" s="93"/>
      <c r="E151" s="93"/>
      <c r="F151" s="93"/>
    </row>
    <row r="152" spans="1:6" s="6" customFormat="1" ht="14.25" x14ac:dyDescent="0.2">
      <c r="B152" s="99" t="s">
        <v>216</v>
      </c>
      <c r="C152" s="130" t="s">
        <v>71</v>
      </c>
      <c r="D152" s="43">
        <f>SUM(D153:D155)</f>
        <v>16954758</v>
      </c>
      <c r="E152" s="43">
        <f t="shared" ref="E152:F152" si="58">SUM(E153:E155)</f>
        <v>196983</v>
      </c>
      <c r="F152" s="43">
        <f t="shared" si="58"/>
        <v>17151741</v>
      </c>
    </row>
    <row r="153" spans="1:6" x14ac:dyDescent="0.2">
      <c r="B153" s="74"/>
      <c r="C153" s="124" t="s">
        <v>137</v>
      </c>
      <c r="D153" s="51">
        <v>1925091</v>
      </c>
      <c r="E153" s="51">
        <v>196983</v>
      </c>
      <c r="F153" s="11">
        <f t="shared" ref="F153:F155" si="59">D153+E153</f>
        <v>2122074</v>
      </c>
    </row>
    <row r="154" spans="1:6" s="52" customFormat="1" x14ac:dyDescent="0.2">
      <c r="B154" s="94"/>
      <c r="C154" s="158" t="s">
        <v>213</v>
      </c>
      <c r="D154" s="51">
        <v>14945551</v>
      </c>
      <c r="E154" s="51">
        <v>0</v>
      </c>
      <c r="F154" s="11">
        <f t="shared" si="59"/>
        <v>14945551</v>
      </c>
    </row>
    <row r="155" spans="1:6" x14ac:dyDescent="0.2">
      <c r="B155" s="74"/>
      <c r="C155" s="124" t="s">
        <v>135</v>
      </c>
      <c r="D155" s="51">
        <v>84116</v>
      </c>
      <c r="E155" s="51">
        <v>0</v>
      </c>
      <c r="F155" s="11">
        <f t="shared" si="59"/>
        <v>84116</v>
      </c>
    </row>
    <row r="156" spans="1:6" s="6" customFormat="1" ht="14.25" x14ac:dyDescent="0.2">
      <c r="B156" s="69"/>
      <c r="C156" s="130" t="s">
        <v>3</v>
      </c>
      <c r="D156" s="43">
        <f>D157+D164</f>
        <v>16954758</v>
      </c>
      <c r="E156" s="43">
        <f t="shared" ref="E156:F156" si="60">E157+E164</f>
        <v>196983</v>
      </c>
      <c r="F156" s="43">
        <f t="shared" si="60"/>
        <v>17151741</v>
      </c>
    </row>
    <row r="157" spans="1:6" s="19" customFormat="1" ht="15" x14ac:dyDescent="0.25">
      <c r="B157" s="28"/>
      <c r="C157" s="140" t="s">
        <v>2</v>
      </c>
      <c r="D157" s="14">
        <f>D158</f>
        <v>16747982</v>
      </c>
      <c r="E157" s="14">
        <f t="shared" ref="E157:F157" si="61">E158</f>
        <v>196983</v>
      </c>
      <c r="F157" s="14">
        <f t="shared" si="61"/>
        <v>16944965</v>
      </c>
    </row>
    <row r="158" spans="1:6" x14ac:dyDescent="0.2">
      <c r="B158" s="74"/>
      <c r="C158" s="124" t="s">
        <v>6</v>
      </c>
      <c r="D158" s="51">
        <v>16747982</v>
      </c>
      <c r="E158" s="51">
        <v>196983</v>
      </c>
      <c r="F158" s="11">
        <f t="shared" ref="F158:F163" si="62">D158+E158</f>
        <v>16944965</v>
      </c>
    </row>
    <row r="159" spans="1:6" x14ac:dyDescent="0.2">
      <c r="B159" s="74"/>
      <c r="C159" s="155" t="s">
        <v>134</v>
      </c>
      <c r="D159" s="51">
        <v>14147845</v>
      </c>
      <c r="E159" s="51">
        <v>196983</v>
      </c>
      <c r="F159" s="11">
        <f t="shared" si="62"/>
        <v>14344828</v>
      </c>
    </row>
    <row r="160" spans="1:6" s="55" customFormat="1" ht="12" x14ac:dyDescent="0.2">
      <c r="B160" s="95"/>
      <c r="C160" s="159" t="s">
        <v>211</v>
      </c>
      <c r="D160" s="54">
        <v>12330409</v>
      </c>
      <c r="E160" s="54">
        <v>0</v>
      </c>
      <c r="F160" s="54">
        <f t="shared" si="62"/>
        <v>12330409</v>
      </c>
    </row>
    <row r="161" spans="1:6" x14ac:dyDescent="0.2">
      <c r="B161" s="74"/>
      <c r="C161" s="155" t="s">
        <v>138</v>
      </c>
      <c r="D161" s="51">
        <v>11394144</v>
      </c>
      <c r="E161" s="51">
        <v>159384</v>
      </c>
      <c r="F161" s="11">
        <f t="shared" si="62"/>
        <v>11553528</v>
      </c>
    </row>
    <row r="162" spans="1:6" s="70" customFormat="1" ht="12" x14ac:dyDescent="0.2">
      <c r="B162" s="96"/>
      <c r="C162" s="160" t="s">
        <v>294</v>
      </c>
      <c r="D162" s="54">
        <v>7419705</v>
      </c>
      <c r="E162" s="54">
        <v>0</v>
      </c>
      <c r="F162" s="54">
        <f t="shared" si="62"/>
        <v>7419705</v>
      </c>
    </row>
    <row r="163" spans="1:6" s="70" customFormat="1" ht="12" x14ac:dyDescent="0.2">
      <c r="A163" s="100"/>
      <c r="B163" s="96"/>
      <c r="C163" s="160" t="s">
        <v>176</v>
      </c>
      <c r="D163" s="54">
        <v>950703</v>
      </c>
      <c r="E163" s="54">
        <v>0</v>
      </c>
      <c r="F163" s="54">
        <f t="shared" si="62"/>
        <v>950703</v>
      </c>
    </row>
    <row r="164" spans="1:6" s="59" customFormat="1" ht="15" x14ac:dyDescent="0.25">
      <c r="A164" s="19"/>
      <c r="B164" s="28"/>
      <c r="C164" s="140" t="s">
        <v>102</v>
      </c>
      <c r="D164" s="14">
        <v>206776</v>
      </c>
      <c r="E164" s="14">
        <v>0</v>
      </c>
      <c r="F164" s="42">
        <f t="shared" ref="F164" si="63">D164+E164</f>
        <v>206776</v>
      </c>
    </row>
    <row r="165" spans="1:6" s="59" customFormat="1" ht="11.25" x14ac:dyDescent="0.2">
      <c r="B165" s="85"/>
      <c r="C165" s="152"/>
      <c r="D165" s="60"/>
      <c r="E165" s="60"/>
      <c r="F165" s="60"/>
    </row>
    <row r="166" spans="1:6" s="4" customFormat="1" ht="15.75" x14ac:dyDescent="0.25">
      <c r="A166" s="87" t="s">
        <v>43</v>
      </c>
      <c r="B166" s="3" t="s">
        <v>113</v>
      </c>
      <c r="C166" s="153" t="s">
        <v>84</v>
      </c>
      <c r="D166" s="93"/>
      <c r="E166" s="93"/>
      <c r="F166" s="93"/>
    </row>
    <row r="167" spans="1:6" s="76" customFormat="1" ht="10.5" x14ac:dyDescent="0.15">
      <c r="A167" s="133"/>
      <c r="B167" s="77"/>
      <c r="C167" s="161"/>
      <c r="D167" s="78"/>
      <c r="E167" s="78"/>
      <c r="F167" s="78"/>
    </row>
    <row r="168" spans="1:6" s="6" customFormat="1" ht="14.25" x14ac:dyDescent="0.2">
      <c r="A168" s="101"/>
      <c r="B168" s="69"/>
      <c r="C168" s="130" t="s">
        <v>71</v>
      </c>
      <c r="D168" s="43">
        <f>SUM(D169:D172)</f>
        <v>24110139</v>
      </c>
      <c r="E168" s="43">
        <f t="shared" ref="E168:F168" si="64">SUM(E169:E172)</f>
        <v>268971</v>
      </c>
      <c r="F168" s="43">
        <f t="shared" si="64"/>
        <v>24379110</v>
      </c>
    </row>
    <row r="169" spans="1:6" x14ac:dyDescent="0.2">
      <c r="A169" s="102"/>
      <c r="B169" s="74"/>
      <c r="C169" s="124" t="s">
        <v>137</v>
      </c>
      <c r="D169" s="51">
        <v>15563707</v>
      </c>
      <c r="E169" s="51">
        <v>268971</v>
      </c>
      <c r="F169" s="11">
        <f t="shared" ref="F169:F172" si="65">D169+E169</f>
        <v>15832678</v>
      </c>
    </row>
    <row r="170" spans="1:6" s="52" customFormat="1" x14ac:dyDescent="0.2">
      <c r="A170" s="103"/>
      <c r="B170" s="94"/>
      <c r="C170" s="158" t="s">
        <v>213</v>
      </c>
      <c r="D170" s="51">
        <v>6812170</v>
      </c>
      <c r="E170" s="51">
        <v>0</v>
      </c>
      <c r="F170" s="11">
        <f t="shared" si="65"/>
        <v>6812170</v>
      </c>
    </row>
    <row r="171" spans="1:6" x14ac:dyDescent="0.2">
      <c r="A171" s="102"/>
      <c r="B171" s="74"/>
      <c r="C171" s="124" t="s">
        <v>135</v>
      </c>
      <c r="D171" s="51">
        <v>1729262</v>
      </c>
      <c r="E171" s="51">
        <v>0</v>
      </c>
      <c r="F171" s="11">
        <f t="shared" si="65"/>
        <v>1729262</v>
      </c>
    </row>
    <row r="172" spans="1:6" x14ac:dyDescent="0.2">
      <c r="A172" s="102"/>
      <c r="B172" s="74"/>
      <c r="C172" s="124" t="s">
        <v>238</v>
      </c>
      <c r="D172" s="51">
        <v>5000</v>
      </c>
      <c r="E172" s="51">
        <v>0</v>
      </c>
      <c r="F172" s="11">
        <f t="shared" si="65"/>
        <v>5000</v>
      </c>
    </row>
    <row r="173" spans="1:6" s="6" customFormat="1" ht="14.25" x14ac:dyDescent="0.2">
      <c r="A173" s="101"/>
      <c r="B173" s="69"/>
      <c r="C173" s="130" t="s">
        <v>3</v>
      </c>
      <c r="D173" s="43">
        <f>D174+D182</f>
        <v>24110139</v>
      </c>
      <c r="E173" s="43">
        <f t="shared" ref="E173:F173" si="66">E174+E182</f>
        <v>268971</v>
      </c>
      <c r="F173" s="43">
        <f t="shared" si="66"/>
        <v>24379110</v>
      </c>
    </row>
    <row r="174" spans="1:6" s="19" customFormat="1" ht="15" x14ac:dyDescent="0.25">
      <c r="A174" s="104"/>
      <c r="B174" s="28"/>
      <c r="C174" s="140" t="s">
        <v>2</v>
      </c>
      <c r="D174" s="14">
        <f>D175+D181</f>
        <v>23896764</v>
      </c>
      <c r="E174" s="14">
        <f t="shared" ref="E174:F174" si="67">E175+E181</f>
        <v>257390</v>
      </c>
      <c r="F174" s="14">
        <f t="shared" si="67"/>
        <v>24154154</v>
      </c>
    </row>
    <row r="175" spans="1:6" x14ac:dyDescent="0.2">
      <c r="A175" s="102"/>
      <c r="B175" s="74"/>
      <c r="C175" s="124" t="s">
        <v>6</v>
      </c>
      <c r="D175" s="51">
        <v>23896764</v>
      </c>
      <c r="E175" s="51">
        <v>253886</v>
      </c>
      <c r="F175" s="11">
        <f t="shared" ref="F175:F178" si="68">D175+E175</f>
        <v>24150650</v>
      </c>
    </row>
    <row r="176" spans="1:6" x14ac:dyDescent="0.2">
      <c r="A176" s="102"/>
      <c r="B176" s="74"/>
      <c r="C176" s="155" t="s">
        <v>134</v>
      </c>
      <c r="D176" s="51">
        <v>16399660</v>
      </c>
      <c r="E176" s="51">
        <v>265467</v>
      </c>
      <c r="F176" s="11">
        <f t="shared" si="68"/>
        <v>16665127</v>
      </c>
    </row>
    <row r="177" spans="1:6" s="55" customFormat="1" ht="12" x14ac:dyDescent="0.2">
      <c r="A177" s="105"/>
      <c r="B177" s="95"/>
      <c r="C177" s="159" t="s">
        <v>211</v>
      </c>
      <c r="D177" s="54">
        <v>6812170</v>
      </c>
      <c r="E177" s="54">
        <v>0</v>
      </c>
      <c r="F177" s="54">
        <f t="shared" ref="F177:F182" si="69">D177+E177</f>
        <v>6812170</v>
      </c>
    </row>
    <row r="178" spans="1:6" x14ac:dyDescent="0.2">
      <c r="A178" s="102"/>
      <c r="B178" s="74"/>
      <c r="C178" s="155" t="s">
        <v>138</v>
      </c>
      <c r="D178" s="51">
        <v>13253713</v>
      </c>
      <c r="E178" s="51">
        <v>214797</v>
      </c>
      <c r="F178" s="11">
        <f t="shared" si="68"/>
        <v>13468510</v>
      </c>
    </row>
    <row r="179" spans="1:6" s="70" customFormat="1" ht="12" x14ac:dyDescent="0.2">
      <c r="A179" s="100"/>
      <c r="B179" s="96"/>
      <c r="C179" s="160" t="s">
        <v>294</v>
      </c>
      <c r="D179" s="54">
        <v>5495569</v>
      </c>
      <c r="E179" s="54">
        <v>0</v>
      </c>
      <c r="F179" s="54">
        <f t="shared" si="69"/>
        <v>5495569</v>
      </c>
    </row>
    <row r="180" spans="1:6" s="70" customFormat="1" ht="12" x14ac:dyDescent="0.2">
      <c r="A180" s="100"/>
      <c r="B180" s="96"/>
      <c r="C180" s="160" t="s">
        <v>176</v>
      </c>
      <c r="D180" s="54">
        <v>2009073</v>
      </c>
      <c r="E180" s="54">
        <v>0</v>
      </c>
      <c r="F180" s="54">
        <f t="shared" si="69"/>
        <v>2009073</v>
      </c>
    </row>
    <row r="181" spans="1:6" s="59" customFormat="1" x14ac:dyDescent="0.2">
      <c r="A181" s="10"/>
      <c r="B181" s="74"/>
      <c r="C181" s="163" t="s">
        <v>103</v>
      </c>
      <c r="D181" s="51">
        <v>0</v>
      </c>
      <c r="E181" s="51">
        <v>3504</v>
      </c>
      <c r="F181" s="11">
        <f t="shared" si="69"/>
        <v>3504</v>
      </c>
    </row>
    <row r="182" spans="1:6" s="59" customFormat="1" ht="15" x14ac:dyDescent="0.25">
      <c r="A182" s="19"/>
      <c r="B182" s="28"/>
      <c r="C182" s="140" t="s">
        <v>102</v>
      </c>
      <c r="D182" s="14">
        <v>213375</v>
      </c>
      <c r="E182" s="14">
        <v>11581</v>
      </c>
      <c r="F182" s="42">
        <f t="shared" si="69"/>
        <v>224956</v>
      </c>
    </row>
    <row r="183" spans="1:6" s="17" customFormat="1" ht="11.25" x14ac:dyDescent="0.2">
      <c r="A183" s="15"/>
      <c r="B183" s="91"/>
      <c r="C183" s="154"/>
      <c r="D183" s="18"/>
      <c r="E183" s="18"/>
      <c r="F183" s="18"/>
    </row>
    <row r="184" spans="1:6" s="52" customFormat="1" ht="15.75" x14ac:dyDescent="0.25">
      <c r="A184" s="4" t="s">
        <v>244</v>
      </c>
      <c r="B184" s="3" t="s">
        <v>113</v>
      </c>
      <c r="C184" s="153" t="s">
        <v>246</v>
      </c>
      <c r="D184" s="93"/>
      <c r="E184" s="93"/>
      <c r="F184" s="93"/>
    </row>
    <row r="185" spans="1:6" s="17" customFormat="1" ht="11.25" x14ac:dyDescent="0.2">
      <c r="B185" s="16"/>
      <c r="C185" s="154"/>
      <c r="D185" s="18"/>
      <c r="E185" s="18"/>
      <c r="F185" s="18"/>
    </row>
    <row r="186" spans="1:6" s="52" customFormat="1" ht="14.25" x14ac:dyDescent="0.2">
      <c r="A186" s="6"/>
      <c r="B186" s="69"/>
      <c r="C186" s="130" t="s">
        <v>71</v>
      </c>
      <c r="D186" s="43">
        <f>SUM(D187:D187)</f>
        <v>1225180</v>
      </c>
      <c r="E186" s="43">
        <f t="shared" ref="E186:F186" si="70">SUM(E187:E187)</f>
        <v>0</v>
      </c>
      <c r="F186" s="43">
        <f t="shared" si="70"/>
        <v>1225180</v>
      </c>
    </row>
    <row r="187" spans="1:6" x14ac:dyDescent="0.2">
      <c r="A187" s="102"/>
      <c r="B187" s="74"/>
      <c r="C187" s="124" t="s">
        <v>137</v>
      </c>
      <c r="D187" s="51">
        <v>1225180</v>
      </c>
      <c r="E187" s="51">
        <v>0</v>
      </c>
      <c r="F187" s="11">
        <f t="shared" ref="F187" si="71">D187+E187</f>
        <v>1225180</v>
      </c>
    </row>
    <row r="188" spans="1:6" s="52" customFormat="1" ht="14.25" x14ac:dyDescent="0.2">
      <c r="A188" s="6"/>
      <c r="B188" s="69"/>
      <c r="C188" s="130" t="s">
        <v>3</v>
      </c>
      <c r="D188" s="43">
        <f>D189+D191</f>
        <v>1225180</v>
      </c>
      <c r="E188" s="43">
        <f t="shared" ref="E188:F188" si="72">E189+E191</f>
        <v>0</v>
      </c>
      <c r="F188" s="43">
        <f t="shared" si="72"/>
        <v>1225180</v>
      </c>
    </row>
    <row r="189" spans="1:6" s="52" customFormat="1" ht="15" x14ac:dyDescent="0.25">
      <c r="A189" s="19"/>
      <c r="B189" s="28"/>
      <c r="C189" s="140" t="s">
        <v>2</v>
      </c>
      <c r="D189" s="14">
        <f>D190</f>
        <v>114818</v>
      </c>
      <c r="E189" s="14">
        <f t="shared" ref="E189:F189" si="73">E190</f>
        <v>661230</v>
      </c>
      <c r="F189" s="14">
        <f t="shared" si="73"/>
        <v>776048</v>
      </c>
    </row>
    <row r="190" spans="1:6" s="52" customFormat="1" x14ac:dyDescent="0.2">
      <c r="A190" s="10"/>
      <c r="B190" s="74"/>
      <c r="C190" s="124" t="s">
        <v>1</v>
      </c>
      <c r="D190" s="51">
        <v>114818</v>
      </c>
      <c r="E190" s="51">
        <v>661230</v>
      </c>
      <c r="F190" s="11">
        <f t="shared" ref="F190:F191" si="74">D190+E190</f>
        <v>776048</v>
      </c>
    </row>
    <row r="191" spans="1:6" s="19" customFormat="1" ht="15" x14ac:dyDescent="0.25">
      <c r="C191" s="140" t="s">
        <v>102</v>
      </c>
      <c r="D191" s="14">
        <v>1110362</v>
      </c>
      <c r="E191" s="14">
        <v>-661230</v>
      </c>
      <c r="F191" s="42">
        <f t="shared" si="74"/>
        <v>449132</v>
      </c>
    </row>
    <row r="192" spans="1:6" s="17" customFormat="1" ht="11.25" x14ac:dyDescent="0.2">
      <c r="A192" s="15"/>
      <c r="B192" s="91"/>
      <c r="C192" s="154"/>
      <c r="D192" s="18"/>
      <c r="E192" s="18"/>
      <c r="F192" s="18"/>
    </row>
    <row r="193" spans="1:6" s="59" customFormat="1" ht="15.75" x14ac:dyDescent="0.25">
      <c r="A193" s="87" t="s">
        <v>54</v>
      </c>
      <c r="B193" s="3" t="s">
        <v>113</v>
      </c>
      <c r="C193" s="153" t="s">
        <v>330</v>
      </c>
      <c r="D193" s="93"/>
      <c r="E193" s="93"/>
      <c r="F193" s="93"/>
    </row>
    <row r="194" spans="1:6" s="59" customFormat="1" ht="15.75" x14ac:dyDescent="0.25">
      <c r="A194" s="87"/>
      <c r="B194" s="3"/>
      <c r="C194" s="153" t="s">
        <v>331</v>
      </c>
      <c r="D194" s="93"/>
      <c r="E194" s="93"/>
      <c r="F194" s="93"/>
    </row>
    <row r="195" spans="1:6" s="17" customFormat="1" ht="11.25" x14ac:dyDescent="0.2">
      <c r="A195" s="15"/>
      <c r="B195" s="16"/>
      <c r="C195" s="154"/>
      <c r="D195" s="18"/>
      <c r="E195" s="18"/>
      <c r="F195" s="18"/>
    </row>
    <row r="196" spans="1:6" s="59" customFormat="1" ht="14.25" x14ac:dyDescent="0.2">
      <c r="A196" s="6"/>
      <c r="B196" s="69"/>
      <c r="C196" s="130" t="s">
        <v>71</v>
      </c>
      <c r="D196" s="43">
        <f>SUM(D197:D198)</f>
        <v>4954401</v>
      </c>
      <c r="E196" s="43">
        <f t="shared" ref="E196:F196" si="75">SUM(E197:E198)</f>
        <v>703954</v>
      </c>
      <c r="F196" s="43">
        <f t="shared" si="75"/>
        <v>5658355</v>
      </c>
    </row>
    <row r="197" spans="1:6" x14ac:dyDescent="0.2">
      <c r="A197" s="102"/>
      <c r="B197" s="74"/>
      <c r="C197" s="124" t="s">
        <v>137</v>
      </c>
      <c r="D197" s="51">
        <v>241923</v>
      </c>
      <c r="E197" s="51">
        <v>-9000</v>
      </c>
      <c r="F197" s="11">
        <f t="shared" ref="F197:F198" si="76">D197+E197</f>
        <v>232923</v>
      </c>
    </row>
    <row r="198" spans="1:6" s="59" customFormat="1" x14ac:dyDescent="0.2">
      <c r="A198" s="10"/>
      <c r="B198" s="74"/>
      <c r="C198" s="124" t="s">
        <v>238</v>
      </c>
      <c r="D198" s="51">
        <v>4712478</v>
      </c>
      <c r="E198" s="51">
        <v>712954</v>
      </c>
      <c r="F198" s="11">
        <f t="shared" si="76"/>
        <v>5425432</v>
      </c>
    </row>
    <row r="199" spans="1:6" s="59" customFormat="1" ht="14.25" x14ac:dyDescent="0.2">
      <c r="A199" s="6"/>
      <c r="B199" s="69"/>
      <c r="C199" s="130" t="s">
        <v>3</v>
      </c>
      <c r="D199" s="43">
        <f>D200+D207</f>
        <v>4954401</v>
      </c>
      <c r="E199" s="43">
        <f t="shared" ref="E199:F199" si="77">E200+E207</f>
        <v>703954</v>
      </c>
      <c r="F199" s="43">
        <f t="shared" si="77"/>
        <v>5658355</v>
      </c>
    </row>
    <row r="200" spans="1:6" s="59" customFormat="1" ht="15" x14ac:dyDescent="0.25">
      <c r="A200" s="19"/>
      <c r="B200" s="28"/>
      <c r="C200" s="140" t="s">
        <v>2</v>
      </c>
      <c r="D200" s="14">
        <f>D201+D204+D205+D206</f>
        <v>4872684</v>
      </c>
      <c r="E200" s="14">
        <f t="shared" ref="E200:F200" si="78">E201+E204+E205+E206</f>
        <v>686734</v>
      </c>
      <c r="F200" s="14">
        <f t="shared" si="78"/>
        <v>5559418</v>
      </c>
    </row>
    <row r="201" spans="1:6" s="59" customFormat="1" x14ac:dyDescent="0.2">
      <c r="A201" s="10"/>
      <c r="B201" s="74"/>
      <c r="C201" s="124" t="s">
        <v>6</v>
      </c>
      <c r="D201" s="51">
        <v>640296</v>
      </c>
      <c r="E201" s="51">
        <v>173483</v>
      </c>
      <c r="F201" s="11">
        <f t="shared" ref="F201:F206" si="79">D201+E201</f>
        <v>813779</v>
      </c>
    </row>
    <row r="202" spans="1:6" s="59" customFormat="1" x14ac:dyDescent="0.2">
      <c r="A202" s="10"/>
      <c r="B202" s="74"/>
      <c r="C202" s="155" t="s">
        <v>134</v>
      </c>
      <c r="D202" s="51">
        <v>138517</v>
      </c>
      <c r="E202" s="51">
        <v>50596</v>
      </c>
      <c r="F202" s="11">
        <f t="shared" si="79"/>
        <v>189113</v>
      </c>
    </row>
    <row r="203" spans="1:6" s="59" customFormat="1" x14ac:dyDescent="0.2">
      <c r="A203" s="10"/>
      <c r="B203" s="74"/>
      <c r="C203" s="156" t="s">
        <v>138</v>
      </c>
      <c r="D203" s="51">
        <v>111928</v>
      </c>
      <c r="E203" s="51">
        <v>40726</v>
      </c>
      <c r="F203" s="11">
        <f t="shared" si="79"/>
        <v>152654</v>
      </c>
    </row>
    <row r="204" spans="1:6" s="59" customFormat="1" x14ac:dyDescent="0.2">
      <c r="A204" s="10"/>
      <c r="B204" s="74"/>
      <c r="C204" s="163" t="s">
        <v>103</v>
      </c>
      <c r="D204" s="51">
        <v>383799</v>
      </c>
      <c r="E204" s="51">
        <v>146693</v>
      </c>
      <c r="F204" s="11">
        <f t="shared" si="79"/>
        <v>530492</v>
      </c>
    </row>
    <row r="205" spans="1:6" s="59" customFormat="1" x14ac:dyDescent="0.2">
      <c r="A205" s="10"/>
      <c r="B205" s="74"/>
      <c r="C205" s="163" t="s">
        <v>106</v>
      </c>
      <c r="D205" s="51">
        <v>35300</v>
      </c>
      <c r="E205" s="51">
        <v>9000</v>
      </c>
      <c r="F205" s="11">
        <f t="shared" si="79"/>
        <v>44300</v>
      </c>
    </row>
    <row r="206" spans="1:6" s="59" customFormat="1" x14ac:dyDescent="0.2">
      <c r="A206" s="10"/>
      <c r="B206" s="74"/>
      <c r="C206" s="124" t="s">
        <v>239</v>
      </c>
      <c r="D206" s="51">
        <v>3813289</v>
      </c>
      <c r="E206" s="51">
        <v>357558</v>
      </c>
      <c r="F206" s="11">
        <f t="shared" si="79"/>
        <v>4170847</v>
      </c>
    </row>
    <row r="207" spans="1:6" s="59" customFormat="1" ht="15" x14ac:dyDescent="0.25">
      <c r="A207" s="19"/>
      <c r="B207" s="28"/>
      <c r="C207" s="140" t="s">
        <v>102</v>
      </c>
      <c r="D207" s="14">
        <v>81717</v>
      </c>
      <c r="E207" s="14">
        <v>17220</v>
      </c>
      <c r="F207" s="42">
        <f t="shared" ref="F207" si="80">D207+E207</f>
        <v>98937</v>
      </c>
    </row>
    <row r="208" spans="1:6" s="17" customFormat="1" ht="11.25" x14ac:dyDescent="0.2">
      <c r="A208" s="15"/>
      <c r="B208" s="91"/>
      <c r="C208" s="154"/>
      <c r="D208" s="18"/>
      <c r="E208" s="18"/>
      <c r="F208" s="18"/>
    </row>
    <row r="209" spans="1:6" ht="15.75" x14ac:dyDescent="0.25">
      <c r="A209" s="87" t="s">
        <v>82</v>
      </c>
      <c r="B209" s="3" t="s">
        <v>113</v>
      </c>
      <c r="C209" s="153" t="s">
        <v>245</v>
      </c>
      <c r="D209" s="93"/>
      <c r="E209" s="93"/>
      <c r="F209" s="93"/>
    </row>
    <row r="210" spans="1:6" ht="14.25" x14ac:dyDescent="0.2">
      <c r="A210" s="101"/>
      <c r="B210" s="69"/>
      <c r="C210" s="130" t="s">
        <v>71</v>
      </c>
      <c r="D210" s="43">
        <f>SUM(D211:D212)</f>
        <v>5644289</v>
      </c>
      <c r="E210" s="43">
        <f t="shared" ref="E210:F210" si="81">SUM(E211:E212)</f>
        <v>0</v>
      </c>
      <c r="F210" s="43">
        <f t="shared" si="81"/>
        <v>5644289</v>
      </c>
    </row>
    <row r="211" spans="1:6" x14ac:dyDescent="0.2">
      <c r="A211" s="102"/>
      <c r="B211" s="74"/>
      <c r="C211" s="124" t="s">
        <v>137</v>
      </c>
      <c r="D211" s="51">
        <v>2272743</v>
      </c>
      <c r="F211" s="11">
        <f t="shared" ref="F211:F212" si="82">D211+E211</f>
        <v>2272743</v>
      </c>
    </row>
    <row r="212" spans="1:6" s="52" customFormat="1" x14ac:dyDescent="0.2">
      <c r="A212" s="103"/>
      <c r="B212" s="94"/>
      <c r="C212" s="158" t="s">
        <v>213</v>
      </c>
      <c r="D212" s="51">
        <v>3371546</v>
      </c>
      <c r="E212" s="51"/>
      <c r="F212" s="11">
        <f t="shared" si="82"/>
        <v>3371546</v>
      </c>
    </row>
    <row r="213" spans="1:6" ht="14.25" x14ac:dyDescent="0.2">
      <c r="A213" s="101"/>
      <c r="B213" s="69"/>
      <c r="C213" s="130" t="s">
        <v>3</v>
      </c>
      <c r="D213" s="43">
        <f t="shared" ref="D213:F214" si="83">D214</f>
        <v>5644289</v>
      </c>
      <c r="E213" s="43">
        <f t="shared" si="83"/>
        <v>0</v>
      </c>
      <c r="F213" s="43">
        <f t="shared" si="83"/>
        <v>5644289</v>
      </c>
    </row>
    <row r="214" spans="1:6" s="19" customFormat="1" ht="15" x14ac:dyDescent="0.25">
      <c r="A214" s="104"/>
      <c r="B214" s="28"/>
      <c r="C214" s="140" t="s">
        <v>2</v>
      </c>
      <c r="D214" s="14">
        <f t="shared" si="83"/>
        <v>5644289</v>
      </c>
      <c r="E214" s="14">
        <f t="shared" si="83"/>
        <v>0</v>
      </c>
      <c r="F214" s="14">
        <f t="shared" si="83"/>
        <v>5644289</v>
      </c>
    </row>
    <row r="215" spans="1:6" x14ac:dyDescent="0.2">
      <c r="A215" s="102"/>
      <c r="B215" s="74"/>
      <c r="C215" s="124" t="s">
        <v>6</v>
      </c>
      <c r="D215" s="51">
        <v>5644289</v>
      </c>
      <c r="F215" s="11">
        <f t="shared" ref="F215:F220" si="84">D215+E215</f>
        <v>5644289</v>
      </c>
    </row>
    <row r="216" spans="1:6" x14ac:dyDescent="0.2">
      <c r="A216" s="102"/>
      <c r="B216" s="74"/>
      <c r="C216" s="164" t="s">
        <v>134</v>
      </c>
      <c r="D216" s="51">
        <v>5644289</v>
      </c>
      <c r="F216" s="11">
        <f t="shared" si="84"/>
        <v>5644289</v>
      </c>
    </row>
    <row r="217" spans="1:6" x14ac:dyDescent="0.2">
      <c r="A217" s="102"/>
      <c r="B217" s="74"/>
      <c r="C217" s="159" t="s">
        <v>211</v>
      </c>
      <c r="D217" s="54">
        <v>3371546</v>
      </c>
      <c r="E217" s="54"/>
      <c r="F217" s="54">
        <f t="shared" si="84"/>
        <v>3371546</v>
      </c>
    </row>
    <row r="218" spans="1:6" x14ac:dyDescent="0.2">
      <c r="A218" s="102"/>
      <c r="B218" s="74"/>
      <c r="C218" s="155" t="s">
        <v>138</v>
      </c>
      <c r="D218" s="51">
        <v>4515538</v>
      </c>
      <c r="F218" s="11">
        <f t="shared" si="84"/>
        <v>4515538</v>
      </c>
    </row>
    <row r="219" spans="1:6" s="70" customFormat="1" ht="12" x14ac:dyDescent="0.2">
      <c r="A219" s="100"/>
      <c r="B219" s="96"/>
      <c r="C219" s="160" t="s">
        <v>294</v>
      </c>
      <c r="D219" s="54">
        <v>2717524</v>
      </c>
      <c r="E219" s="54"/>
      <c r="F219" s="54">
        <f t="shared" si="84"/>
        <v>2717524</v>
      </c>
    </row>
    <row r="220" spans="1:6" x14ac:dyDescent="0.2">
      <c r="A220" s="100"/>
      <c r="B220" s="96"/>
      <c r="C220" s="160" t="s">
        <v>176</v>
      </c>
      <c r="D220" s="54">
        <v>1798014</v>
      </c>
      <c r="E220" s="54"/>
      <c r="F220" s="54">
        <f t="shared" si="84"/>
        <v>1798014</v>
      </c>
    </row>
    <row r="221" spans="1:6" s="17" customFormat="1" ht="11.25" x14ac:dyDescent="0.2">
      <c r="A221" s="15"/>
      <c r="B221" s="91"/>
      <c r="C221" s="165"/>
      <c r="D221" s="18"/>
      <c r="E221" s="18"/>
      <c r="F221" s="18"/>
    </row>
    <row r="222" spans="1:6" s="17" customFormat="1" ht="11.25" x14ac:dyDescent="0.2">
      <c r="A222" s="15"/>
      <c r="B222" s="91"/>
      <c r="C222" s="165"/>
      <c r="D222" s="18"/>
      <c r="E222" s="18"/>
      <c r="F222" s="18"/>
    </row>
    <row r="223" spans="1:6" ht="15.75" x14ac:dyDescent="0.25">
      <c r="A223" s="4" t="s">
        <v>81</v>
      </c>
      <c r="B223" s="3" t="s">
        <v>112</v>
      </c>
      <c r="C223" s="153" t="s">
        <v>332</v>
      </c>
      <c r="D223" s="41"/>
      <c r="E223" s="41"/>
      <c r="F223" s="41"/>
    </row>
    <row r="224" spans="1:6" ht="15.75" x14ac:dyDescent="0.25">
      <c r="A224" s="4"/>
      <c r="B224" s="3"/>
      <c r="C224" s="153" t="s">
        <v>333</v>
      </c>
      <c r="D224" s="41"/>
      <c r="E224" s="41"/>
      <c r="F224" s="41"/>
    </row>
    <row r="225" spans="1:6" s="17" customFormat="1" ht="11.25" x14ac:dyDescent="0.2">
      <c r="B225" s="16"/>
      <c r="C225" s="154"/>
      <c r="D225" s="18"/>
      <c r="E225" s="18"/>
      <c r="F225" s="18"/>
    </row>
    <row r="226" spans="1:6" ht="14.25" x14ac:dyDescent="0.2">
      <c r="A226" s="6"/>
      <c r="B226" s="6"/>
      <c r="C226" s="130" t="s">
        <v>71</v>
      </c>
      <c r="D226" s="43">
        <f>D227</f>
        <v>597515</v>
      </c>
      <c r="E226" s="43">
        <f t="shared" ref="E226:F226" si="85">E227</f>
        <v>0</v>
      </c>
      <c r="F226" s="43">
        <f t="shared" si="85"/>
        <v>597515</v>
      </c>
    </row>
    <row r="227" spans="1:6" x14ac:dyDescent="0.2">
      <c r="C227" s="124" t="s">
        <v>238</v>
      </c>
      <c r="D227" s="51">
        <v>597515</v>
      </c>
      <c r="F227" s="11">
        <f t="shared" ref="F227" si="86">D227+E227</f>
        <v>597515</v>
      </c>
    </row>
    <row r="228" spans="1:6" ht="14.25" x14ac:dyDescent="0.2">
      <c r="A228" s="6"/>
      <c r="B228" s="6"/>
      <c r="C228" s="130" t="s">
        <v>3</v>
      </c>
      <c r="D228" s="43">
        <f t="shared" ref="D228:F229" si="87">D229</f>
        <v>597515</v>
      </c>
      <c r="E228" s="43">
        <f t="shared" si="87"/>
        <v>0</v>
      </c>
      <c r="F228" s="43">
        <f t="shared" si="87"/>
        <v>597515</v>
      </c>
    </row>
    <row r="229" spans="1:6" s="19" customFormat="1" ht="15" x14ac:dyDescent="0.25">
      <c r="C229" s="140" t="s">
        <v>2</v>
      </c>
      <c r="D229" s="14">
        <f t="shared" si="87"/>
        <v>597515</v>
      </c>
      <c r="E229" s="14">
        <f t="shared" si="87"/>
        <v>0</v>
      </c>
      <c r="F229" s="14">
        <f t="shared" si="87"/>
        <v>597515</v>
      </c>
    </row>
    <row r="230" spans="1:6" x14ac:dyDescent="0.2">
      <c r="C230" s="124" t="s">
        <v>6</v>
      </c>
      <c r="D230" s="51">
        <v>597515</v>
      </c>
      <c r="F230" s="11">
        <f t="shared" ref="F230:F231" si="88">D230+E230</f>
        <v>597515</v>
      </c>
    </row>
    <row r="231" spans="1:6" x14ac:dyDescent="0.2">
      <c r="C231" s="155" t="s">
        <v>134</v>
      </c>
      <c r="D231" s="51">
        <v>140000</v>
      </c>
      <c r="F231" s="11">
        <f t="shared" si="88"/>
        <v>140000</v>
      </c>
    </row>
    <row r="232" spans="1:6" s="17" customFormat="1" ht="11.25" x14ac:dyDescent="0.2">
      <c r="B232" s="91"/>
      <c r="C232" s="154"/>
      <c r="D232" s="18"/>
      <c r="E232" s="18"/>
      <c r="F232" s="18"/>
    </row>
    <row r="233" spans="1:6" s="52" customFormat="1" ht="15.75" x14ac:dyDescent="0.25">
      <c r="A233" s="4" t="s">
        <v>286</v>
      </c>
      <c r="B233" s="106" t="s">
        <v>108</v>
      </c>
      <c r="C233" s="153" t="s">
        <v>295</v>
      </c>
      <c r="D233" s="93"/>
      <c r="E233" s="93"/>
      <c r="F233" s="93"/>
    </row>
    <row r="234" spans="1:6" s="52" customFormat="1" ht="15.75" x14ac:dyDescent="0.25">
      <c r="A234" s="4"/>
      <c r="B234" s="3"/>
      <c r="C234" s="153" t="s">
        <v>287</v>
      </c>
      <c r="D234" s="93"/>
      <c r="E234" s="93"/>
      <c r="F234" s="93"/>
    </row>
    <row r="235" spans="1:6" s="17" customFormat="1" ht="11.25" x14ac:dyDescent="0.2">
      <c r="B235" s="16"/>
      <c r="C235" s="154"/>
      <c r="D235" s="18"/>
      <c r="E235" s="18"/>
      <c r="F235" s="18"/>
    </row>
    <row r="236" spans="1:6" s="52" customFormat="1" ht="14.25" x14ac:dyDescent="0.2">
      <c r="A236" s="6"/>
      <c r="B236" s="69"/>
      <c r="C236" s="130" t="s">
        <v>71</v>
      </c>
      <c r="D236" s="43">
        <f>D237</f>
        <v>1038000</v>
      </c>
      <c r="E236" s="43">
        <f t="shared" ref="E236:F236" si="89">E237</f>
        <v>81060</v>
      </c>
      <c r="F236" s="43">
        <f t="shared" si="89"/>
        <v>1119060</v>
      </c>
    </row>
    <row r="237" spans="1:6" s="52" customFormat="1" x14ac:dyDescent="0.2">
      <c r="A237" s="10"/>
      <c r="B237" s="64"/>
      <c r="C237" s="124" t="s">
        <v>137</v>
      </c>
      <c r="D237" s="51">
        <v>1038000</v>
      </c>
      <c r="E237" s="51">
        <v>81060</v>
      </c>
      <c r="F237" s="11">
        <f t="shared" ref="F237" si="90">D237+E237</f>
        <v>1119060</v>
      </c>
    </row>
    <row r="238" spans="1:6" s="52" customFormat="1" ht="14.25" x14ac:dyDescent="0.2">
      <c r="A238" s="6"/>
      <c r="B238" s="69"/>
      <c r="C238" s="130" t="s">
        <v>3</v>
      </c>
      <c r="D238" s="43">
        <f t="shared" ref="D238:F239" si="91">D239</f>
        <v>1038000</v>
      </c>
      <c r="E238" s="43">
        <f t="shared" si="91"/>
        <v>81060</v>
      </c>
      <c r="F238" s="43">
        <f t="shared" si="91"/>
        <v>1119060</v>
      </c>
    </row>
    <row r="239" spans="1:6" s="52" customFormat="1" ht="15" x14ac:dyDescent="0.25">
      <c r="A239" s="19"/>
      <c r="B239" s="19"/>
      <c r="C239" s="140" t="s">
        <v>2</v>
      </c>
      <c r="D239" s="14">
        <f t="shared" si="91"/>
        <v>1038000</v>
      </c>
      <c r="E239" s="14">
        <f t="shared" si="91"/>
        <v>81060</v>
      </c>
      <c r="F239" s="14">
        <f t="shared" si="91"/>
        <v>1119060</v>
      </c>
    </row>
    <row r="240" spans="1:6" x14ac:dyDescent="0.2">
      <c r="B240" s="64"/>
      <c r="C240" s="124" t="s">
        <v>103</v>
      </c>
      <c r="D240" s="51">
        <v>1038000</v>
      </c>
      <c r="E240" s="51">
        <v>81060</v>
      </c>
      <c r="F240" s="11">
        <f t="shared" ref="F240" si="92">D240+E240</f>
        <v>1119060</v>
      </c>
    </row>
    <row r="241" spans="1:6" s="17" customFormat="1" ht="11.25" x14ac:dyDescent="0.2">
      <c r="B241" s="91"/>
      <c r="C241" s="154"/>
      <c r="D241" s="18"/>
      <c r="E241" s="18"/>
      <c r="F241" s="18"/>
    </row>
    <row r="242" spans="1:6" s="4" customFormat="1" ht="15.75" x14ac:dyDescent="0.25">
      <c r="A242" s="4" t="s">
        <v>67</v>
      </c>
      <c r="B242" s="3" t="s">
        <v>110</v>
      </c>
      <c r="C242" s="153" t="s">
        <v>13</v>
      </c>
      <c r="D242" s="93"/>
      <c r="E242" s="93"/>
      <c r="F242" s="93"/>
    </row>
    <row r="243" spans="1:6" s="17" customFormat="1" ht="11.25" x14ac:dyDescent="0.2">
      <c r="B243" s="16"/>
      <c r="C243" s="154"/>
      <c r="D243" s="18"/>
      <c r="E243" s="18"/>
      <c r="F243" s="18"/>
    </row>
    <row r="244" spans="1:6" s="6" customFormat="1" ht="14.25" x14ac:dyDescent="0.2">
      <c r="B244" s="69"/>
      <c r="C244" s="130" t="s">
        <v>71</v>
      </c>
      <c r="D244" s="43">
        <f>D245+D246</f>
        <v>608810</v>
      </c>
      <c r="E244" s="43">
        <f t="shared" ref="E244:F244" si="93">E245+E246</f>
        <v>51720</v>
      </c>
      <c r="F244" s="43">
        <f t="shared" si="93"/>
        <v>660530</v>
      </c>
    </row>
    <row r="245" spans="1:6" x14ac:dyDescent="0.2">
      <c r="B245" s="64"/>
      <c r="C245" s="124" t="s">
        <v>137</v>
      </c>
      <c r="D245" s="51">
        <v>606590</v>
      </c>
      <c r="E245" s="51">
        <v>53940</v>
      </c>
      <c r="F245" s="11">
        <f t="shared" ref="F245:F246" si="94">D245+E245</f>
        <v>660530</v>
      </c>
    </row>
    <row r="246" spans="1:6" x14ac:dyDescent="0.2">
      <c r="B246" s="64"/>
      <c r="C246" s="124" t="s">
        <v>135</v>
      </c>
      <c r="D246" s="51">
        <v>2220</v>
      </c>
      <c r="E246" s="51">
        <v>-2220</v>
      </c>
      <c r="F246" s="11">
        <f t="shared" si="94"/>
        <v>0</v>
      </c>
    </row>
    <row r="247" spans="1:6" s="6" customFormat="1" ht="14.25" x14ac:dyDescent="0.2">
      <c r="B247" s="69"/>
      <c r="C247" s="130" t="s">
        <v>3</v>
      </c>
      <c r="D247" s="43">
        <f>D248</f>
        <v>608810</v>
      </c>
      <c r="E247" s="43">
        <f t="shared" ref="E247:F247" si="95">E248</f>
        <v>51720</v>
      </c>
      <c r="F247" s="43">
        <f t="shared" si="95"/>
        <v>660530</v>
      </c>
    </row>
    <row r="248" spans="1:6" s="19" customFormat="1" ht="15" x14ac:dyDescent="0.25">
      <c r="C248" s="140" t="s">
        <v>2</v>
      </c>
      <c r="D248" s="14">
        <f>D249+D252+D253</f>
        <v>608810</v>
      </c>
      <c r="E248" s="14">
        <f t="shared" ref="E248:F248" si="96">E249+E252+E253</f>
        <v>51720</v>
      </c>
      <c r="F248" s="14">
        <f t="shared" si="96"/>
        <v>660530</v>
      </c>
    </row>
    <row r="249" spans="1:6" x14ac:dyDescent="0.2">
      <c r="C249" s="124" t="s">
        <v>6</v>
      </c>
      <c r="D249" s="51">
        <v>208580</v>
      </c>
      <c r="E249" s="51">
        <v>130780</v>
      </c>
      <c r="F249" s="11">
        <f t="shared" ref="F249:F253" si="97">D249+E249</f>
        <v>339360</v>
      </c>
    </row>
    <row r="250" spans="1:6" x14ac:dyDescent="0.2">
      <c r="C250" s="155" t="s">
        <v>134</v>
      </c>
      <c r="D250" s="51">
        <v>10360</v>
      </c>
      <c r="E250" s="51">
        <v>-5648</v>
      </c>
      <c r="F250" s="11">
        <f t="shared" si="97"/>
        <v>4712</v>
      </c>
    </row>
    <row r="251" spans="1:6" x14ac:dyDescent="0.2">
      <c r="C251" s="156" t="s">
        <v>138</v>
      </c>
      <c r="D251" s="51">
        <v>8363</v>
      </c>
      <c r="E251" s="51">
        <v>-4553</v>
      </c>
      <c r="F251" s="11">
        <f t="shared" si="97"/>
        <v>3810</v>
      </c>
    </row>
    <row r="252" spans="1:6" x14ac:dyDescent="0.2">
      <c r="B252" s="64"/>
      <c r="C252" s="124" t="s">
        <v>103</v>
      </c>
      <c r="D252" s="51">
        <v>396030</v>
      </c>
      <c r="E252" s="51">
        <v>-81060</v>
      </c>
      <c r="F252" s="11">
        <f t="shared" si="97"/>
        <v>314970</v>
      </c>
    </row>
    <row r="253" spans="1:6" x14ac:dyDescent="0.2">
      <c r="B253" s="64"/>
      <c r="C253" s="163" t="s">
        <v>106</v>
      </c>
      <c r="D253" s="51">
        <v>4200</v>
      </c>
      <c r="E253" s="51">
        <v>2000</v>
      </c>
      <c r="F253" s="11">
        <f t="shared" si="97"/>
        <v>6200</v>
      </c>
    </row>
    <row r="254" spans="1:6" s="17" customFormat="1" ht="11.25" x14ac:dyDescent="0.2">
      <c r="B254" s="107"/>
      <c r="C254" s="154"/>
      <c r="D254" s="18"/>
      <c r="E254" s="18"/>
      <c r="F254" s="18"/>
    </row>
    <row r="255" spans="1:6" s="52" customFormat="1" ht="15.75" x14ac:dyDescent="0.25">
      <c r="A255" s="4" t="s">
        <v>167</v>
      </c>
      <c r="B255" s="3" t="s">
        <v>51</v>
      </c>
      <c r="C255" s="153" t="s">
        <v>16</v>
      </c>
      <c r="D255" s="93"/>
      <c r="E255" s="93"/>
      <c r="F255" s="93"/>
    </row>
    <row r="256" spans="1:6" s="17" customFormat="1" ht="11.25" x14ac:dyDescent="0.2">
      <c r="A256" s="91"/>
      <c r="B256" s="16"/>
      <c r="C256" s="154"/>
      <c r="D256" s="18"/>
      <c r="E256" s="18"/>
      <c r="F256" s="18"/>
    </row>
    <row r="257" spans="1:6" s="52" customFormat="1" ht="14.25" x14ac:dyDescent="0.2">
      <c r="A257" s="69"/>
      <c r="B257" s="69"/>
      <c r="C257" s="130" t="s">
        <v>71</v>
      </c>
      <c r="D257" s="43">
        <f>D258+D259</f>
        <v>3978995</v>
      </c>
      <c r="E257" s="43">
        <f t="shared" ref="E257:F257" si="98">E258+E259</f>
        <v>369833</v>
      </c>
      <c r="F257" s="43">
        <f t="shared" si="98"/>
        <v>4348828</v>
      </c>
    </row>
    <row r="258" spans="1:6" s="52" customFormat="1" x14ac:dyDescent="0.2">
      <c r="A258" s="74"/>
      <c r="B258" s="74"/>
      <c r="C258" s="124" t="s">
        <v>137</v>
      </c>
      <c r="D258" s="51">
        <v>3949328</v>
      </c>
      <c r="E258" s="51">
        <v>369833</v>
      </c>
      <c r="F258" s="11">
        <f t="shared" ref="F258:F259" si="99">D258+E258</f>
        <v>4319161</v>
      </c>
    </row>
    <row r="259" spans="1:6" s="52" customFormat="1" x14ac:dyDescent="0.2">
      <c r="A259" s="74"/>
      <c r="B259" s="74"/>
      <c r="C259" s="124" t="s">
        <v>135</v>
      </c>
      <c r="D259" s="51">
        <v>29667</v>
      </c>
      <c r="E259" s="51">
        <v>0</v>
      </c>
      <c r="F259" s="11">
        <f t="shared" si="99"/>
        <v>29667</v>
      </c>
    </row>
    <row r="260" spans="1:6" s="52" customFormat="1" ht="14.25" x14ac:dyDescent="0.2">
      <c r="A260" s="69"/>
      <c r="B260" s="69"/>
      <c r="C260" s="130" t="s">
        <v>3</v>
      </c>
      <c r="D260" s="43">
        <f>D261+D265</f>
        <v>3978995</v>
      </c>
      <c r="E260" s="43">
        <f t="shared" ref="E260:F260" si="100">E261+E265</f>
        <v>369833</v>
      </c>
      <c r="F260" s="43">
        <f t="shared" si="100"/>
        <v>4348828</v>
      </c>
    </row>
    <row r="261" spans="1:6" s="52" customFormat="1" ht="15" x14ac:dyDescent="0.25">
      <c r="A261" s="28"/>
      <c r="B261" s="28"/>
      <c r="C261" s="140" t="s">
        <v>2</v>
      </c>
      <c r="D261" s="14">
        <f>D262</f>
        <v>3780092</v>
      </c>
      <c r="E261" s="14">
        <f t="shared" ref="E261:F261" si="101">E262</f>
        <v>308660</v>
      </c>
      <c r="F261" s="14">
        <f t="shared" si="101"/>
        <v>4088752</v>
      </c>
    </row>
    <row r="262" spans="1:6" s="52" customFormat="1" x14ac:dyDescent="0.2">
      <c r="A262" s="74"/>
      <c r="B262" s="74"/>
      <c r="C262" s="124" t="s">
        <v>6</v>
      </c>
      <c r="D262" s="51">
        <v>3780092</v>
      </c>
      <c r="E262" s="51">
        <v>308660</v>
      </c>
      <c r="F262" s="11">
        <f t="shared" ref="F262:F265" si="102">D262+E262</f>
        <v>4088752</v>
      </c>
    </row>
    <row r="263" spans="1:6" s="52" customFormat="1" x14ac:dyDescent="0.2">
      <c r="A263" s="74"/>
      <c r="B263" s="74"/>
      <c r="C263" s="155" t="s">
        <v>134</v>
      </c>
      <c r="D263" s="51">
        <v>3045449</v>
      </c>
      <c r="E263" s="51">
        <v>282660</v>
      </c>
      <c r="F263" s="11">
        <f t="shared" si="102"/>
        <v>3328109</v>
      </c>
    </row>
    <row r="264" spans="1:6" s="52" customFormat="1" x14ac:dyDescent="0.2">
      <c r="A264" s="74"/>
      <c r="B264" s="74"/>
      <c r="C264" s="156" t="s">
        <v>138</v>
      </c>
      <c r="D264" s="51">
        <v>2451194</v>
      </c>
      <c r="E264" s="51">
        <v>228708</v>
      </c>
      <c r="F264" s="11">
        <f t="shared" si="102"/>
        <v>2679902</v>
      </c>
    </row>
    <row r="265" spans="1:6" s="52" customFormat="1" ht="15" x14ac:dyDescent="0.25">
      <c r="A265" s="28"/>
      <c r="B265" s="28"/>
      <c r="C265" s="140" t="s">
        <v>102</v>
      </c>
      <c r="D265" s="14">
        <v>198903</v>
      </c>
      <c r="E265" s="14">
        <v>61173</v>
      </c>
      <c r="F265" s="42">
        <f t="shared" si="102"/>
        <v>260076</v>
      </c>
    </row>
    <row r="266" spans="1:6" s="17" customFormat="1" ht="11.25" x14ac:dyDescent="0.2">
      <c r="C266" s="154"/>
      <c r="D266" s="18"/>
      <c r="E266" s="18"/>
      <c r="F266" s="18"/>
    </row>
    <row r="267" spans="1:6" s="52" customFormat="1" ht="15.75" x14ac:dyDescent="0.25">
      <c r="A267" s="4" t="s">
        <v>133</v>
      </c>
      <c r="B267" s="3" t="s">
        <v>256</v>
      </c>
      <c r="C267" s="153" t="s">
        <v>210</v>
      </c>
      <c r="D267" s="93"/>
      <c r="E267" s="93"/>
      <c r="F267" s="93"/>
    </row>
    <row r="268" spans="1:6" s="17" customFormat="1" ht="12" x14ac:dyDescent="0.2">
      <c r="B268" s="99" t="s">
        <v>257</v>
      </c>
      <c r="C268" s="154"/>
      <c r="D268" s="18"/>
      <c r="E268" s="18"/>
      <c r="F268" s="18"/>
    </row>
    <row r="269" spans="1:6" s="52" customFormat="1" ht="14.25" x14ac:dyDescent="0.2">
      <c r="A269" s="6"/>
      <c r="B269" s="69"/>
      <c r="C269" s="130" t="s">
        <v>71</v>
      </c>
      <c r="D269" s="43">
        <f>SUM(D270:D271)</f>
        <v>3233530</v>
      </c>
      <c r="E269" s="43">
        <f t="shared" ref="E269:F269" si="103">SUM(E270:E271)</f>
        <v>0</v>
      </c>
      <c r="F269" s="43">
        <f t="shared" si="103"/>
        <v>3233530</v>
      </c>
    </row>
    <row r="270" spans="1:6" x14ac:dyDescent="0.2">
      <c r="A270" s="102"/>
      <c r="B270" s="74"/>
      <c r="C270" s="124" t="s">
        <v>137</v>
      </c>
      <c r="D270" s="51">
        <v>682530</v>
      </c>
      <c r="E270" s="51">
        <v>0</v>
      </c>
      <c r="F270" s="11">
        <f t="shared" ref="F270:F271" si="104">D270+E270</f>
        <v>682530</v>
      </c>
    </row>
    <row r="271" spans="1:6" s="52" customFormat="1" x14ac:dyDescent="0.2">
      <c r="A271" s="103"/>
      <c r="B271" s="94"/>
      <c r="C271" s="158" t="s">
        <v>213</v>
      </c>
      <c r="D271" s="51">
        <v>2551000</v>
      </c>
      <c r="E271" s="51">
        <v>0</v>
      </c>
      <c r="F271" s="11">
        <f t="shared" si="104"/>
        <v>2551000</v>
      </c>
    </row>
    <row r="272" spans="1:6" s="52" customFormat="1" ht="14.25" x14ac:dyDescent="0.2">
      <c r="A272" s="6"/>
      <c r="B272" s="69"/>
      <c r="C272" s="130" t="s">
        <v>3</v>
      </c>
      <c r="D272" s="43">
        <f>D276+D273</f>
        <v>3233530</v>
      </c>
      <c r="E272" s="43">
        <f t="shared" ref="E272:F272" si="105">E276+E273</f>
        <v>0</v>
      </c>
      <c r="F272" s="43">
        <f t="shared" si="105"/>
        <v>3233530</v>
      </c>
    </row>
    <row r="273" spans="1:6" s="52" customFormat="1" ht="15" x14ac:dyDescent="0.25">
      <c r="A273" s="19"/>
      <c r="B273" s="19"/>
      <c r="C273" s="140" t="s">
        <v>2</v>
      </c>
      <c r="D273" s="14">
        <f>D274+D275</f>
        <v>2331314</v>
      </c>
      <c r="E273" s="14">
        <f t="shared" ref="E273:F273" si="106">E274+E275</f>
        <v>0</v>
      </c>
      <c r="F273" s="14">
        <f t="shared" si="106"/>
        <v>2331314</v>
      </c>
    </row>
    <row r="274" spans="1:6" s="52" customFormat="1" x14ac:dyDescent="0.2">
      <c r="A274" s="10"/>
      <c r="B274" s="10"/>
      <c r="C274" s="124" t="s">
        <v>1</v>
      </c>
      <c r="D274" s="51">
        <v>2331314</v>
      </c>
      <c r="E274" s="51">
        <v>-36949</v>
      </c>
      <c r="F274" s="11">
        <f t="shared" ref="F274:F275" si="107">D274+E274</f>
        <v>2294365</v>
      </c>
    </row>
    <row r="275" spans="1:6" s="59" customFormat="1" x14ac:dyDescent="0.2">
      <c r="A275" s="10"/>
      <c r="B275" s="74"/>
      <c r="C275" s="124" t="s">
        <v>239</v>
      </c>
      <c r="D275" s="51">
        <v>0</v>
      </c>
      <c r="E275" s="51">
        <v>36949</v>
      </c>
      <c r="F275" s="11">
        <f t="shared" si="107"/>
        <v>36949</v>
      </c>
    </row>
    <row r="276" spans="1:6" s="59" customFormat="1" ht="15" x14ac:dyDescent="0.25">
      <c r="A276" s="19"/>
      <c r="B276" s="28"/>
      <c r="C276" s="140" t="s">
        <v>102</v>
      </c>
      <c r="D276" s="14">
        <v>902216</v>
      </c>
      <c r="E276" s="14">
        <v>0</v>
      </c>
      <c r="F276" s="42">
        <f t="shared" ref="F276" si="108">D276+E276</f>
        <v>902216</v>
      </c>
    </row>
    <row r="277" spans="1:6" s="17" customFormat="1" ht="11.25" x14ac:dyDescent="0.2">
      <c r="C277" s="154"/>
      <c r="D277" s="18"/>
      <c r="E277" s="18"/>
      <c r="F277" s="18"/>
    </row>
    <row r="278" spans="1:6" s="52" customFormat="1" ht="15.75" x14ac:dyDescent="0.25">
      <c r="A278" s="4" t="s">
        <v>140</v>
      </c>
      <c r="B278" s="3" t="s">
        <v>110</v>
      </c>
      <c r="C278" s="153" t="s">
        <v>141</v>
      </c>
      <c r="D278" s="93"/>
      <c r="E278" s="93"/>
      <c r="F278" s="93"/>
    </row>
    <row r="279" spans="1:6" s="52" customFormat="1" ht="15.75" x14ac:dyDescent="0.25">
      <c r="A279" s="4"/>
      <c r="B279" s="3"/>
      <c r="C279" s="153" t="s">
        <v>142</v>
      </c>
      <c r="D279" s="93"/>
      <c r="E279" s="93"/>
      <c r="F279" s="93"/>
    </row>
    <row r="280" spans="1:6" s="17" customFormat="1" ht="11.25" x14ac:dyDescent="0.2">
      <c r="B280" s="16"/>
      <c r="C280" s="154"/>
      <c r="D280" s="18"/>
      <c r="E280" s="18"/>
      <c r="F280" s="18"/>
    </row>
    <row r="281" spans="1:6" s="52" customFormat="1" ht="14.25" x14ac:dyDescent="0.2">
      <c r="A281" s="6"/>
      <c r="B281" s="69"/>
      <c r="C281" s="130" t="s">
        <v>71</v>
      </c>
      <c r="D281" s="43">
        <f>D282</f>
        <v>41408</v>
      </c>
      <c r="E281" s="43">
        <f t="shared" ref="E281:F281" si="109">E282</f>
        <v>-41408</v>
      </c>
      <c r="F281" s="43">
        <f t="shared" si="109"/>
        <v>0</v>
      </c>
    </row>
    <row r="282" spans="1:6" s="52" customFormat="1" x14ac:dyDescent="0.2">
      <c r="A282" s="10"/>
      <c r="B282" s="64"/>
      <c r="C282" s="124" t="s">
        <v>137</v>
      </c>
      <c r="D282" s="51">
        <v>41408</v>
      </c>
      <c r="E282" s="51">
        <v>-41408</v>
      </c>
      <c r="F282" s="11">
        <f t="shared" ref="F282" si="110">D282+E282</f>
        <v>0</v>
      </c>
    </row>
    <row r="283" spans="1:6" s="52" customFormat="1" ht="14.25" x14ac:dyDescent="0.2">
      <c r="A283" s="6"/>
      <c r="B283" s="69"/>
      <c r="C283" s="130" t="s">
        <v>3</v>
      </c>
      <c r="D283" s="43">
        <f t="shared" ref="D283:F284" si="111">D284</f>
        <v>41408</v>
      </c>
      <c r="E283" s="43">
        <f t="shared" si="111"/>
        <v>-41408</v>
      </c>
      <c r="F283" s="43">
        <f t="shared" si="111"/>
        <v>0</v>
      </c>
    </row>
    <row r="284" spans="1:6" s="52" customFormat="1" ht="15" x14ac:dyDescent="0.25">
      <c r="A284" s="19"/>
      <c r="B284" s="19"/>
      <c r="C284" s="140" t="s">
        <v>2</v>
      </c>
      <c r="D284" s="14">
        <f t="shared" si="111"/>
        <v>41408</v>
      </c>
      <c r="E284" s="14">
        <f t="shared" si="111"/>
        <v>-41408</v>
      </c>
      <c r="F284" s="14">
        <f t="shared" si="111"/>
        <v>0</v>
      </c>
    </row>
    <row r="285" spans="1:6" s="52" customFormat="1" x14ac:dyDescent="0.2">
      <c r="C285" s="166" t="s">
        <v>106</v>
      </c>
      <c r="D285" s="51">
        <v>41408</v>
      </c>
      <c r="E285" s="51">
        <v>-41408</v>
      </c>
      <c r="F285" s="11">
        <f t="shared" ref="F285" si="112">D285+E285</f>
        <v>0</v>
      </c>
    </row>
    <row r="286" spans="1:6" s="17" customFormat="1" ht="11.25" x14ac:dyDescent="0.2">
      <c r="C286" s="154"/>
      <c r="D286" s="18"/>
      <c r="E286" s="18"/>
      <c r="F286" s="18"/>
    </row>
    <row r="287" spans="1:6" s="17" customFormat="1" ht="11.25" x14ac:dyDescent="0.2">
      <c r="C287" s="154"/>
      <c r="D287" s="18"/>
      <c r="E287" s="18"/>
      <c r="F287" s="18"/>
    </row>
    <row r="288" spans="1:6" s="17" customFormat="1" ht="11.25" x14ac:dyDescent="0.2">
      <c r="C288" s="154"/>
      <c r="D288" s="18"/>
      <c r="E288" s="18"/>
      <c r="F288" s="18"/>
    </row>
    <row r="289" spans="1:6" s="17" customFormat="1" ht="11.25" x14ac:dyDescent="0.2">
      <c r="C289" s="154"/>
      <c r="D289" s="18"/>
      <c r="E289" s="18"/>
      <c r="F289" s="18"/>
    </row>
    <row r="290" spans="1:6" s="17" customFormat="1" ht="11.25" x14ac:dyDescent="0.2">
      <c r="C290" s="154"/>
      <c r="D290" s="18"/>
      <c r="E290" s="18"/>
      <c r="F290" s="18"/>
    </row>
    <row r="291" spans="1:6" s="17" customFormat="1" ht="11.25" x14ac:dyDescent="0.2">
      <c r="C291" s="154"/>
      <c r="D291" s="18"/>
      <c r="E291" s="18"/>
      <c r="F291" s="18"/>
    </row>
    <row r="292" spans="1:6" s="17" customFormat="1" ht="11.25" x14ac:dyDescent="0.2">
      <c r="C292" s="154"/>
      <c r="D292" s="18"/>
      <c r="E292" s="18"/>
      <c r="F292" s="18"/>
    </row>
    <row r="293" spans="1:6" s="17" customFormat="1" ht="11.25" x14ac:dyDescent="0.2">
      <c r="C293" s="154"/>
      <c r="D293" s="18"/>
      <c r="E293" s="18"/>
      <c r="F293" s="18"/>
    </row>
    <row r="294" spans="1:6" s="17" customFormat="1" ht="11.25" x14ac:dyDescent="0.2">
      <c r="C294" s="154"/>
      <c r="D294" s="18"/>
      <c r="E294" s="18"/>
      <c r="F294" s="18"/>
    </row>
    <row r="295" spans="1:6" ht="15.75" x14ac:dyDescent="0.25">
      <c r="A295" s="4" t="s">
        <v>175</v>
      </c>
      <c r="B295" s="3" t="s">
        <v>52</v>
      </c>
      <c r="C295" s="153" t="s">
        <v>17</v>
      </c>
      <c r="D295" s="93"/>
      <c r="E295" s="93"/>
      <c r="F295" s="93"/>
    </row>
    <row r="296" spans="1:6" s="17" customFormat="1" ht="11.25" x14ac:dyDescent="0.2">
      <c r="A296" s="91"/>
      <c r="B296" s="16"/>
      <c r="C296" s="154"/>
      <c r="D296" s="18"/>
      <c r="E296" s="18"/>
      <c r="F296" s="18"/>
    </row>
    <row r="297" spans="1:6" ht="14.25" x14ac:dyDescent="0.2">
      <c r="A297" s="69"/>
      <c r="B297" s="69"/>
      <c r="C297" s="130" t="s">
        <v>71</v>
      </c>
      <c r="D297" s="43">
        <f>SUM(D298:D300)</f>
        <v>8252120</v>
      </c>
      <c r="E297" s="43">
        <f t="shared" ref="E297:F297" si="113">SUM(E298:E300)</f>
        <v>1727387</v>
      </c>
      <c r="F297" s="43">
        <f t="shared" si="113"/>
        <v>9979507</v>
      </c>
    </row>
    <row r="298" spans="1:6" x14ac:dyDescent="0.2">
      <c r="A298" s="74"/>
      <c r="B298" s="74"/>
      <c r="C298" s="124" t="s">
        <v>137</v>
      </c>
      <c r="D298" s="51">
        <v>6752277</v>
      </c>
      <c r="E298" s="51">
        <v>1727387</v>
      </c>
      <c r="F298" s="11">
        <f t="shared" ref="F298:F300" si="114">D298+E298</f>
        <v>8479664</v>
      </c>
    </row>
    <row r="299" spans="1:6" s="52" customFormat="1" x14ac:dyDescent="0.2">
      <c r="A299" s="103"/>
      <c r="B299" s="94"/>
      <c r="C299" s="158" t="s">
        <v>213</v>
      </c>
      <c r="D299" s="51">
        <v>30000</v>
      </c>
      <c r="E299" s="51">
        <v>0</v>
      </c>
      <c r="F299" s="11">
        <f t="shared" si="114"/>
        <v>30000</v>
      </c>
    </row>
    <row r="300" spans="1:6" x14ac:dyDescent="0.2">
      <c r="A300" s="74"/>
      <c r="B300" s="74"/>
      <c r="C300" s="124" t="s">
        <v>135</v>
      </c>
      <c r="D300" s="51">
        <v>1469843</v>
      </c>
      <c r="E300" s="51">
        <v>0</v>
      </c>
      <c r="F300" s="11">
        <f t="shared" si="114"/>
        <v>1469843</v>
      </c>
    </row>
    <row r="301" spans="1:6" ht="14.25" x14ac:dyDescent="0.2">
      <c r="A301" s="69"/>
      <c r="B301" s="69"/>
      <c r="C301" s="130" t="s">
        <v>3</v>
      </c>
      <c r="D301" s="43">
        <f>D302+D309</f>
        <v>8252120</v>
      </c>
      <c r="E301" s="43">
        <f t="shared" ref="E301:F301" si="115">E302+E309</f>
        <v>1727387</v>
      </c>
      <c r="F301" s="43">
        <f t="shared" si="115"/>
        <v>9979507</v>
      </c>
    </row>
    <row r="302" spans="1:6" ht="15" x14ac:dyDescent="0.25">
      <c r="A302" s="28"/>
      <c r="B302" s="28"/>
      <c r="C302" s="140" t="s">
        <v>2</v>
      </c>
      <c r="D302" s="14">
        <f>D303+D307+D308</f>
        <v>8082320</v>
      </c>
      <c r="E302" s="14">
        <f t="shared" ref="E302:F302" si="116">E303+E307+E308</f>
        <v>1591595</v>
      </c>
      <c r="F302" s="14">
        <f t="shared" si="116"/>
        <v>9673915</v>
      </c>
    </row>
    <row r="303" spans="1:6" x14ac:dyDescent="0.2">
      <c r="A303" s="74"/>
      <c r="B303" s="74"/>
      <c r="C303" s="124" t="s">
        <v>6</v>
      </c>
      <c r="D303" s="51">
        <v>8007820</v>
      </c>
      <c r="E303" s="51">
        <v>1507095</v>
      </c>
      <c r="F303" s="11">
        <f t="shared" ref="F303:F305" si="117">D303+E303</f>
        <v>9514915</v>
      </c>
    </row>
    <row r="304" spans="1:6" x14ac:dyDescent="0.2">
      <c r="A304" s="74"/>
      <c r="B304" s="74"/>
      <c r="C304" s="155" t="s">
        <v>134</v>
      </c>
      <c r="D304" s="51">
        <v>4823563</v>
      </c>
      <c r="E304" s="51">
        <v>543700</v>
      </c>
      <c r="F304" s="11">
        <f t="shared" si="117"/>
        <v>5367263</v>
      </c>
    </row>
    <row r="305" spans="1:6" s="55" customFormat="1" ht="12" x14ac:dyDescent="0.2">
      <c r="A305" s="105"/>
      <c r="B305" s="95"/>
      <c r="C305" s="159" t="s">
        <v>211</v>
      </c>
      <c r="D305" s="54">
        <v>14700</v>
      </c>
      <c r="E305" s="54">
        <v>0</v>
      </c>
      <c r="F305" s="54">
        <f t="shared" si="117"/>
        <v>14700</v>
      </c>
    </row>
    <row r="306" spans="1:6" x14ac:dyDescent="0.2">
      <c r="A306" s="74"/>
      <c r="B306" s="74"/>
      <c r="C306" s="156" t="s">
        <v>138</v>
      </c>
      <c r="D306" s="51">
        <v>3916156</v>
      </c>
      <c r="E306" s="51">
        <v>437924</v>
      </c>
      <c r="F306" s="11">
        <f t="shared" ref="F306:F309" si="118">D306+E306</f>
        <v>4354080</v>
      </c>
    </row>
    <row r="307" spans="1:6" x14ac:dyDescent="0.2">
      <c r="A307" s="74"/>
      <c r="B307" s="74"/>
      <c r="C307" s="163" t="s">
        <v>103</v>
      </c>
      <c r="D307" s="51">
        <v>70000</v>
      </c>
      <c r="E307" s="51">
        <v>80000</v>
      </c>
      <c r="F307" s="11">
        <f t="shared" si="118"/>
        <v>150000</v>
      </c>
    </row>
    <row r="308" spans="1:6" s="52" customFormat="1" x14ac:dyDescent="0.2">
      <c r="C308" s="166" t="s">
        <v>106</v>
      </c>
      <c r="D308" s="11">
        <v>4500</v>
      </c>
      <c r="E308" s="11">
        <v>4500</v>
      </c>
      <c r="F308" s="11">
        <f t="shared" si="118"/>
        <v>9000</v>
      </c>
    </row>
    <row r="309" spans="1:6" s="19" customFormat="1" ht="15" x14ac:dyDescent="0.25">
      <c r="C309" s="140" t="s">
        <v>102</v>
      </c>
      <c r="D309" s="14">
        <v>169800</v>
      </c>
      <c r="E309" s="14">
        <v>135792</v>
      </c>
      <c r="F309" s="42">
        <f t="shared" si="118"/>
        <v>305592</v>
      </c>
    </row>
    <row r="310" spans="1:6" s="17" customFormat="1" ht="11.25" x14ac:dyDescent="0.2">
      <c r="A310" s="91"/>
      <c r="B310" s="91"/>
      <c r="C310" s="154"/>
      <c r="D310" s="18"/>
      <c r="E310" s="18"/>
      <c r="F310" s="18"/>
    </row>
    <row r="311" spans="1:6" ht="15.75" x14ac:dyDescent="0.25">
      <c r="A311" s="4" t="s">
        <v>139</v>
      </c>
      <c r="B311" s="3" t="s">
        <v>110</v>
      </c>
      <c r="C311" s="153" t="s">
        <v>208</v>
      </c>
      <c r="D311" s="93"/>
      <c r="E311" s="93"/>
      <c r="F311" s="93"/>
    </row>
    <row r="312" spans="1:6" ht="15.75" x14ac:dyDescent="0.25">
      <c r="A312" s="4"/>
      <c r="B312" s="3"/>
      <c r="C312" s="153" t="s">
        <v>206</v>
      </c>
      <c r="D312" s="93"/>
      <c r="E312" s="93"/>
      <c r="F312" s="93"/>
    </row>
    <row r="313" spans="1:6" s="17" customFormat="1" ht="11.25" x14ac:dyDescent="0.2">
      <c r="B313" s="16"/>
      <c r="C313" s="154"/>
      <c r="D313" s="18"/>
      <c r="E313" s="18"/>
      <c r="F313" s="18"/>
    </row>
    <row r="314" spans="1:6" ht="14.25" x14ac:dyDescent="0.2">
      <c r="A314" s="6"/>
      <c r="B314" s="69"/>
      <c r="C314" s="130" t="s">
        <v>71</v>
      </c>
      <c r="D314" s="43">
        <f>D315+D316</f>
        <v>868005</v>
      </c>
      <c r="E314" s="43">
        <f t="shared" ref="E314:F314" si="119">E315+E316</f>
        <v>43628</v>
      </c>
      <c r="F314" s="43">
        <f t="shared" si="119"/>
        <v>911633</v>
      </c>
    </row>
    <row r="315" spans="1:6" s="19" customFormat="1" ht="15" x14ac:dyDescent="0.25">
      <c r="A315" s="10"/>
      <c r="B315" s="64"/>
      <c r="C315" s="124" t="s">
        <v>137</v>
      </c>
      <c r="D315" s="51">
        <v>868005</v>
      </c>
      <c r="E315" s="51">
        <v>41408</v>
      </c>
      <c r="F315" s="11">
        <f t="shared" ref="F315:F316" si="120">D315+E315</f>
        <v>909413</v>
      </c>
    </row>
    <row r="316" spans="1:6" x14ac:dyDescent="0.2">
      <c r="A316" s="74"/>
      <c r="B316" s="74"/>
      <c r="C316" s="124" t="s">
        <v>135</v>
      </c>
      <c r="D316" s="51">
        <v>0</v>
      </c>
      <c r="E316" s="51">
        <v>2220</v>
      </c>
      <c r="F316" s="11">
        <f t="shared" si="120"/>
        <v>2220</v>
      </c>
    </row>
    <row r="317" spans="1:6" ht="14.25" x14ac:dyDescent="0.2">
      <c r="A317" s="6"/>
      <c r="B317" s="69"/>
      <c r="C317" s="130" t="s">
        <v>3</v>
      </c>
      <c r="D317" s="43">
        <f>D318</f>
        <v>868005</v>
      </c>
      <c r="E317" s="43">
        <f t="shared" ref="E317:F318" si="121">E318</f>
        <v>43628</v>
      </c>
      <c r="F317" s="43">
        <f t="shared" si="121"/>
        <v>911633</v>
      </c>
    </row>
    <row r="318" spans="1:6" ht="15" x14ac:dyDescent="0.25">
      <c r="A318" s="19"/>
      <c r="B318" s="69"/>
      <c r="C318" s="140" t="s">
        <v>2</v>
      </c>
      <c r="D318" s="14">
        <f>D319</f>
        <v>868005</v>
      </c>
      <c r="E318" s="14">
        <f t="shared" si="121"/>
        <v>43628</v>
      </c>
      <c r="F318" s="14">
        <f t="shared" si="121"/>
        <v>911633</v>
      </c>
    </row>
    <row r="319" spans="1:6" s="19" customFormat="1" ht="15" x14ac:dyDescent="0.25">
      <c r="A319" s="10"/>
      <c r="B319" s="64"/>
      <c r="C319" s="124" t="s">
        <v>103</v>
      </c>
      <c r="D319" s="51">
        <v>868005</v>
      </c>
      <c r="E319" s="51">
        <v>43628</v>
      </c>
      <c r="F319" s="11">
        <f t="shared" ref="F319" si="122">D319+E319</f>
        <v>911633</v>
      </c>
    </row>
    <row r="320" spans="1:6" s="17" customFormat="1" ht="11.25" x14ac:dyDescent="0.2">
      <c r="C320" s="154"/>
      <c r="D320" s="18"/>
      <c r="E320" s="18"/>
      <c r="F320" s="18"/>
    </row>
    <row r="321" spans="1:6" ht="15.75" x14ac:dyDescent="0.25">
      <c r="A321" s="4" t="s">
        <v>168</v>
      </c>
      <c r="B321" s="106" t="s">
        <v>108</v>
      </c>
      <c r="C321" s="167" t="s">
        <v>18</v>
      </c>
      <c r="D321" s="93"/>
      <c r="E321" s="93"/>
      <c r="F321" s="93"/>
    </row>
    <row r="322" spans="1:6" s="17" customFormat="1" ht="11.25" x14ac:dyDescent="0.2">
      <c r="A322" s="91"/>
      <c r="B322" s="16"/>
      <c r="C322" s="154"/>
      <c r="D322" s="18"/>
      <c r="E322" s="18"/>
      <c r="F322" s="18"/>
    </row>
    <row r="323" spans="1:6" ht="14.25" x14ac:dyDescent="0.2">
      <c r="A323" s="69"/>
      <c r="B323" s="69"/>
      <c r="C323" s="130" t="s">
        <v>71</v>
      </c>
      <c r="D323" s="43">
        <f>D324</f>
        <v>3169609</v>
      </c>
      <c r="E323" s="43">
        <f t="shared" ref="E323:F323" si="123">E324</f>
        <v>-392275</v>
      </c>
      <c r="F323" s="43">
        <f t="shared" si="123"/>
        <v>2777334</v>
      </c>
    </row>
    <row r="324" spans="1:6" x14ac:dyDescent="0.2">
      <c r="A324" s="74"/>
      <c r="B324" s="74"/>
      <c r="C324" s="124" t="s">
        <v>137</v>
      </c>
      <c r="D324" s="51">
        <v>3169609</v>
      </c>
      <c r="E324" s="51">
        <v>-392275</v>
      </c>
      <c r="F324" s="11">
        <f t="shared" ref="F324" si="124">D324+E324</f>
        <v>2777334</v>
      </c>
    </row>
    <row r="325" spans="1:6" ht="14.25" x14ac:dyDescent="0.2">
      <c r="A325" s="69"/>
      <c r="B325" s="69"/>
      <c r="C325" s="130" t="s">
        <v>3</v>
      </c>
      <c r="D325" s="43">
        <f>D326</f>
        <v>3169609</v>
      </c>
      <c r="E325" s="43">
        <f t="shared" ref="E325:F325" si="125">E326</f>
        <v>-392275</v>
      </c>
      <c r="F325" s="43">
        <f t="shared" si="125"/>
        <v>2777334</v>
      </c>
    </row>
    <row r="326" spans="1:6" ht="15" x14ac:dyDescent="0.25">
      <c r="A326" s="28"/>
      <c r="B326" s="28"/>
      <c r="C326" s="140" t="s">
        <v>2</v>
      </c>
      <c r="D326" s="14">
        <f>D327+D330+D331+D332</f>
        <v>3169609</v>
      </c>
      <c r="E326" s="14">
        <f t="shared" ref="E326:F326" si="126">E327+E330+E331+E332</f>
        <v>-392275</v>
      </c>
      <c r="F326" s="14">
        <f t="shared" si="126"/>
        <v>2777334</v>
      </c>
    </row>
    <row r="327" spans="1:6" x14ac:dyDescent="0.2">
      <c r="A327" s="74"/>
      <c r="B327" s="74"/>
      <c r="C327" s="124" t="s">
        <v>6</v>
      </c>
      <c r="D327" s="51">
        <v>1914609</v>
      </c>
      <c r="E327" s="51">
        <v>57725</v>
      </c>
      <c r="F327" s="11">
        <f t="shared" ref="F327:F332" si="127">D327+E327</f>
        <v>1972334</v>
      </c>
    </row>
    <row r="328" spans="1:6" x14ac:dyDescent="0.2">
      <c r="A328" s="74"/>
      <c r="B328" s="74"/>
      <c r="C328" s="155" t="s">
        <v>134</v>
      </c>
      <c r="D328" s="51">
        <v>205301</v>
      </c>
      <c r="E328" s="51">
        <v>-165033</v>
      </c>
      <c r="F328" s="11">
        <f t="shared" si="127"/>
        <v>40268</v>
      </c>
    </row>
    <row r="329" spans="1:6" x14ac:dyDescent="0.2">
      <c r="A329" s="74"/>
      <c r="B329" s="74"/>
      <c r="C329" s="156" t="s">
        <v>138</v>
      </c>
      <c r="D329" s="51">
        <v>191265</v>
      </c>
      <c r="E329" s="51">
        <v>-155715</v>
      </c>
      <c r="F329" s="11">
        <f t="shared" si="127"/>
        <v>35550</v>
      </c>
    </row>
    <row r="330" spans="1:6" x14ac:dyDescent="0.2">
      <c r="A330" s="74"/>
      <c r="B330" s="74"/>
      <c r="C330" s="163" t="s">
        <v>103</v>
      </c>
      <c r="D330" s="51">
        <v>1205000</v>
      </c>
      <c r="E330" s="51">
        <v>-410000</v>
      </c>
      <c r="F330" s="11">
        <f t="shared" si="127"/>
        <v>795000</v>
      </c>
    </row>
    <row r="331" spans="1:6" x14ac:dyDescent="0.2">
      <c r="A331" s="74"/>
      <c r="B331" s="74"/>
      <c r="C331" s="124" t="s">
        <v>106</v>
      </c>
      <c r="D331" s="51">
        <v>10000</v>
      </c>
      <c r="E331" s="51">
        <v>0</v>
      </c>
      <c r="F331" s="11">
        <f t="shared" si="127"/>
        <v>10000</v>
      </c>
    </row>
    <row r="332" spans="1:6" x14ac:dyDescent="0.2">
      <c r="C332" s="124" t="s">
        <v>239</v>
      </c>
      <c r="D332" s="51">
        <v>40000</v>
      </c>
      <c r="E332" s="51">
        <v>-40000</v>
      </c>
      <c r="F332" s="11">
        <f t="shared" si="127"/>
        <v>0</v>
      </c>
    </row>
    <row r="333" spans="1:6" s="17" customFormat="1" ht="11.25" x14ac:dyDescent="0.2">
      <c r="A333" s="91"/>
      <c r="B333" s="91"/>
      <c r="C333" s="154"/>
      <c r="D333" s="18"/>
      <c r="E333" s="18"/>
      <c r="F333" s="18"/>
    </row>
    <row r="334" spans="1:6" ht="15.75" x14ac:dyDescent="0.25">
      <c r="A334" s="4" t="s">
        <v>169</v>
      </c>
      <c r="B334" s="3" t="s">
        <v>108</v>
      </c>
      <c r="C334" s="153" t="s">
        <v>237</v>
      </c>
      <c r="D334" s="93"/>
      <c r="E334" s="93"/>
      <c r="F334" s="93"/>
    </row>
    <row r="335" spans="1:6" s="17" customFormat="1" ht="11.25" x14ac:dyDescent="0.2">
      <c r="A335" s="91"/>
      <c r="B335" s="16"/>
      <c r="C335" s="154"/>
      <c r="D335" s="18"/>
      <c r="E335" s="18"/>
      <c r="F335" s="18"/>
    </row>
    <row r="336" spans="1:6" ht="14.25" x14ac:dyDescent="0.2">
      <c r="A336" s="69"/>
      <c r="B336" s="69"/>
      <c r="C336" s="130" t="s">
        <v>71</v>
      </c>
      <c r="D336" s="43">
        <f>D337+D338</f>
        <v>2715312</v>
      </c>
      <c r="E336" s="43">
        <f t="shared" ref="E336:F336" si="128">E337+E338</f>
        <v>97587</v>
      </c>
      <c r="F336" s="43">
        <f t="shared" si="128"/>
        <v>2812899</v>
      </c>
    </row>
    <row r="337" spans="1:6" x14ac:dyDescent="0.2">
      <c r="A337" s="74"/>
      <c r="B337" s="74"/>
      <c r="C337" s="124" t="s">
        <v>137</v>
      </c>
      <c r="D337" s="51">
        <v>2605291</v>
      </c>
      <c r="E337" s="51">
        <v>97587</v>
      </c>
      <c r="F337" s="11">
        <f t="shared" ref="F337:F338" si="129">D337+E337</f>
        <v>2702878</v>
      </c>
    </row>
    <row r="338" spans="1:6" x14ac:dyDescent="0.2">
      <c r="A338" s="74"/>
      <c r="B338" s="74"/>
      <c r="C338" s="158" t="s">
        <v>213</v>
      </c>
      <c r="D338" s="51">
        <v>110021</v>
      </c>
      <c r="E338" s="51">
        <v>0</v>
      </c>
      <c r="F338" s="11">
        <f t="shared" si="129"/>
        <v>110021</v>
      </c>
    </row>
    <row r="339" spans="1:6" ht="14.25" x14ac:dyDescent="0.2">
      <c r="A339" s="69"/>
      <c r="B339" s="69"/>
      <c r="C339" s="130" t="s">
        <v>3</v>
      </c>
      <c r="D339" s="43">
        <f>D340</f>
        <v>2715312</v>
      </c>
      <c r="E339" s="43">
        <f t="shared" ref="E339:F339" si="130">E340</f>
        <v>97587</v>
      </c>
      <c r="F339" s="43">
        <f t="shared" si="130"/>
        <v>2812899</v>
      </c>
    </row>
    <row r="340" spans="1:6" ht="15" x14ac:dyDescent="0.25">
      <c r="A340" s="28"/>
      <c r="B340" s="28"/>
      <c r="C340" s="140" t="s">
        <v>2</v>
      </c>
      <c r="D340" s="14">
        <f>D341+D345+D346</f>
        <v>2715312</v>
      </c>
      <c r="E340" s="14">
        <f t="shared" ref="E340:F340" si="131">E341+E345+E346</f>
        <v>97587</v>
      </c>
      <c r="F340" s="14">
        <f t="shared" si="131"/>
        <v>2812899</v>
      </c>
    </row>
    <row r="341" spans="1:6" x14ac:dyDescent="0.2">
      <c r="A341" s="74"/>
      <c r="B341" s="74"/>
      <c r="C341" s="124" t="s">
        <v>6</v>
      </c>
      <c r="D341" s="51">
        <v>1845498</v>
      </c>
      <c r="E341" s="51">
        <v>97587</v>
      </c>
      <c r="F341" s="11">
        <f t="shared" ref="F341:F346" si="132">D341+E341</f>
        <v>1943085</v>
      </c>
    </row>
    <row r="342" spans="1:6" x14ac:dyDescent="0.2">
      <c r="A342" s="94"/>
      <c r="B342" s="94"/>
      <c r="C342" s="164" t="s">
        <v>134</v>
      </c>
      <c r="D342" s="51">
        <v>1079635</v>
      </c>
      <c r="E342" s="51">
        <v>97587</v>
      </c>
      <c r="F342" s="11">
        <f t="shared" si="132"/>
        <v>1177222</v>
      </c>
    </row>
    <row r="343" spans="1:6" s="55" customFormat="1" ht="12" x14ac:dyDescent="0.2">
      <c r="A343" s="105"/>
      <c r="B343" s="95"/>
      <c r="C343" s="159" t="s">
        <v>211</v>
      </c>
      <c r="D343" s="54">
        <v>107014</v>
      </c>
      <c r="E343" s="54">
        <v>0</v>
      </c>
      <c r="F343" s="54">
        <f t="shared" si="132"/>
        <v>107014</v>
      </c>
    </row>
    <row r="344" spans="1:6" x14ac:dyDescent="0.2">
      <c r="A344" s="94"/>
      <c r="B344" s="94"/>
      <c r="C344" s="155" t="s">
        <v>138</v>
      </c>
      <c r="D344" s="51">
        <v>873311</v>
      </c>
      <c r="E344" s="51">
        <v>78960</v>
      </c>
      <c r="F344" s="11">
        <f t="shared" si="132"/>
        <v>952271</v>
      </c>
    </row>
    <row r="345" spans="1:6" x14ac:dyDescent="0.2">
      <c r="A345" s="74"/>
      <c r="B345" s="74"/>
      <c r="C345" s="163" t="s">
        <v>103</v>
      </c>
      <c r="D345" s="51">
        <v>453870</v>
      </c>
      <c r="E345" s="51">
        <v>0</v>
      </c>
      <c r="F345" s="11">
        <f t="shared" si="132"/>
        <v>453870</v>
      </c>
    </row>
    <row r="346" spans="1:6" x14ac:dyDescent="0.2">
      <c r="C346" s="124" t="s">
        <v>239</v>
      </c>
      <c r="D346" s="51">
        <v>415944</v>
      </c>
      <c r="E346" s="51">
        <v>0</v>
      </c>
      <c r="F346" s="11">
        <f t="shared" si="132"/>
        <v>415944</v>
      </c>
    </row>
    <row r="347" spans="1:6" s="17" customFormat="1" ht="11.25" x14ac:dyDescent="0.2">
      <c r="A347" s="91"/>
      <c r="B347" s="91"/>
      <c r="C347" s="165"/>
      <c r="D347" s="18"/>
      <c r="E347" s="18"/>
      <c r="F347" s="18"/>
    </row>
    <row r="348" spans="1:6" ht="15.75" x14ac:dyDescent="0.25">
      <c r="A348" s="4" t="s">
        <v>170</v>
      </c>
      <c r="B348" s="3" t="s">
        <v>113</v>
      </c>
      <c r="C348" s="153" t="s">
        <v>19</v>
      </c>
      <c r="D348" s="93"/>
      <c r="E348" s="93"/>
      <c r="F348" s="93"/>
    </row>
    <row r="349" spans="1:6" s="59" customFormat="1" ht="11.25" x14ac:dyDescent="0.2">
      <c r="A349" s="76"/>
      <c r="B349" s="77"/>
      <c r="C349" s="161"/>
      <c r="D349" s="108"/>
      <c r="E349" s="108"/>
      <c r="F349" s="108"/>
    </row>
    <row r="350" spans="1:6" ht="14.25" x14ac:dyDescent="0.2">
      <c r="A350" s="69"/>
      <c r="B350" s="69"/>
      <c r="C350" s="130" t="s">
        <v>71</v>
      </c>
      <c r="D350" s="43">
        <f>SUM(D351:D353)</f>
        <v>5337699</v>
      </c>
      <c r="E350" s="43">
        <f t="shared" ref="E350:F350" si="133">SUM(E351:E353)</f>
        <v>81244</v>
      </c>
      <c r="F350" s="43">
        <f t="shared" si="133"/>
        <v>5418943</v>
      </c>
    </row>
    <row r="351" spans="1:6" x14ac:dyDescent="0.2">
      <c r="A351" s="74"/>
      <c r="B351" s="74"/>
      <c r="C351" s="124" t="s">
        <v>137</v>
      </c>
      <c r="D351" s="51">
        <v>4701834</v>
      </c>
      <c r="E351" s="51">
        <v>81244</v>
      </c>
      <c r="F351" s="11">
        <f t="shared" ref="F351:F353" si="134">D351+E351</f>
        <v>4783078</v>
      </c>
    </row>
    <row r="352" spans="1:6" x14ac:dyDescent="0.2">
      <c r="A352" s="74"/>
      <c r="B352" s="74"/>
      <c r="C352" s="124" t="s">
        <v>135</v>
      </c>
      <c r="D352" s="51">
        <v>600865</v>
      </c>
      <c r="E352" s="51">
        <v>0</v>
      </c>
      <c r="F352" s="11">
        <f t="shared" si="134"/>
        <v>600865</v>
      </c>
    </row>
    <row r="353" spans="1:6" x14ac:dyDescent="0.2">
      <c r="A353" s="74"/>
      <c r="B353" s="74"/>
      <c r="C353" s="124" t="s">
        <v>238</v>
      </c>
      <c r="D353" s="51">
        <v>35000</v>
      </c>
      <c r="E353" s="51">
        <v>0</v>
      </c>
      <c r="F353" s="11">
        <f t="shared" si="134"/>
        <v>35000</v>
      </c>
    </row>
    <row r="354" spans="1:6" ht="14.25" x14ac:dyDescent="0.2">
      <c r="A354" s="69"/>
      <c r="B354" s="69"/>
      <c r="C354" s="130" t="s">
        <v>3</v>
      </c>
      <c r="D354" s="43">
        <f>D355+D362</f>
        <v>5337699</v>
      </c>
      <c r="E354" s="43">
        <f t="shared" ref="E354:F354" si="135">E355+E362</f>
        <v>81244</v>
      </c>
      <c r="F354" s="43">
        <f t="shared" si="135"/>
        <v>5418943</v>
      </c>
    </row>
    <row r="355" spans="1:6" ht="15" x14ac:dyDescent="0.25">
      <c r="A355" s="28"/>
      <c r="B355" s="28"/>
      <c r="C355" s="140" t="s">
        <v>2</v>
      </c>
      <c r="D355" s="14">
        <f>D356</f>
        <v>5228973</v>
      </c>
      <c r="E355" s="14">
        <f t="shared" ref="E355:F355" si="136">E356</f>
        <v>51847</v>
      </c>
      <c r="F355" s="14">
        <f t="shared" si="136"/>
        <v>5280820</v>
      </c>
    </row>
    <row r="356" spans="1:6" x14ac:dyDescent="0.2">
      <c r="A356" s="74"/>
      <c r="B356" s="74"/>
      <c r="C356" s="124" t="s">
        <v>6</v>
      </c>
      <c r="D356" s="51">
        <v>5228973</v>
      </c>
      <c r="E356" s="51">
        <v>51847</v>
      </c>
      <c r="F356" s="11">
        <f t="shared" ref="F356:F362" si="137">D356+E356</f>
        <v>5280820</v>
      </c>
    </row>
    <row r="357" spans="1:6" x14ac:dyDescent="0.2">
      <c r="A357" s="94"/>
      <c r="B357" s="94"/>
      <c r="C357" s="155" t="s">
        <v>134</v>
      </c>
      <c r="D357" s="51">
        <v>3937730</v>
      </c>
      <c r="E357" s="51">
        <v>41244</v>
      </c>
      <c r="F357" s="11">
        <f t="shared" si="137"/>
        <v>3978974</v>
      </c>
    </row>
    <row r="358" spans="1:6" s="55" customFormat="1" ht="12" x14ac:dyDescent="0.2">
      <c r="A358" s="95"/>
      <c r="B358" s="95"/>
      <c r="C358" s="159" t="s">
        <v>211</v>
      </c>
      <c r="D358" s="54">
        <v>0</v>
      </c>
      <c r="E358" s="54">
        <v>0</v>
      </c>
      <c r="F358" s="54">
        <f t="shared" si="137"/>
        <v>0</v>
      </c>
    </row>
    <row r="359" spans="1:6" x14ac:dyDescent="0.2">
      <c r="A359" s="94"/>
      <c r="B359" s="94"/>
      <c r="C359" s="156" t="s">
        <v>138</v>
      </c>
      <c r="D359" s="51">
        <v>3182064</v>
      </c>
      <c r="E359" s="51">
        <v>33372</v>
      </c>
      <c r="F359" s="11">
        <f t="shared" si="137"/>
        <v>3215436</v>
      </c>
    </row>
    <row r="360" spans="1:6" x14ac:dyDescent="0.2">
      <c r="A360" s="95"/>
      <c r="B360" s="95"/>
      <c r="C360" s="160" t="s">
        <v>294</v>
      </c>
      <c r="D360" s="54">
        <v>0</v>
      </c>
      <c r="E360" s="54">
        <v>0</v>
      </c>
      <c r="F360" s="54">
        <f t="shared" si="137"/>
        <v>0</v>
      </c>
    </row>
    <row r="361" spans="1:6" x14ac:dyDescent="0.2">
      <c r="A361" s="95"/>
      <c r="B361" s="95"/>
      <c r="C361" s="160" t="s">
        <v>176</v>
      </c>
      <c r="D361" s="54">
        <v>1758981</v>
      </c>
      <c r="E361" s="54">
        <v>0</v>
      </c>
      <c r="F361" s="54">
        <f t="shared" si="137"/>
        <v>1758981</v>
      </c>
    </row>
    <row r="362" spans="1:6" s="19" customFormat="1" ht="15" x14ac:dyDescent="0.25">
      <c r="C362" s="140" t="s">
        <v>102</v>
      </c>
      <c r="D362" s="14">
        <v>108726</v>
      </c>
      <c r="E362" s="14">
        <v>29397</v>
      </c>
      <c r="F362" s="42">
        <f t="shared" si="137"/>
        <v>138123</v>
      </c>
    </row>
    <row r="363" spans="1:6" s="17" customFormat="1" ht="11.25" x14ac:dyDescent="0.2">
      <c r="A363" s="91"/>
      <c r="B363" s="91"/>
      <c r="C363" s="154"/>
      <c r="D363" s="18"/>
      <c r="E363" s="18"/>
      <c r="F363" s="18"/>
    </row>
    <row r="364" spans="1:6" s="17" customFormat="1" ht="11.25" x14ac:dyDescent="0.2">
      <c r="A364" s="91"/>
      <c r="B364" s="91"/>
      <c r="C364" s="154"/>
      <c r="D364" s="18"/>
      <c r="E364" s="18"/>
      <c r="F364" s="18"/>
    </row>
    <row r="365" spans="1:6" s="17" customFormat="1" ht="11.25" x14ac:dyDescent="0.2">
      <c r="A365" s="91"/>
      <c r="B365" s="91"/>
      <c r="C365" s="154"/>
      <c r="D365" s="18"/>
      <c r="E365" s="18"/>
      <c r="F365" s="18"/>
    </row>
    <row r="366" spans="1:6" s="17" customFormat="1" ht="11.25" x14ac:dyDescent="0.2">
      <c r="A366" s="91"/>
      <c r="B366" s="91"/>
      <c r="C366" s="154"/>
      <c r="D366" s="18"/>
      <c r="E366" s="18"/>
      <c r="F366" s="18"/>
    </row>
    <row r="367" spans="1:6" s="17" customFormat="1" ht="11.25" x14ac:dyDescent="0.2">
      <c r="A367" s="91"/>
      <c r="B367" s="91"/>
      <c r="C367" s="154"/>
      <c r="D367" s="18"/>
      <c r="E367" s="18"/>
      <c r="F367" s="18"/>
    </row>
    <row r="368" spans="1:6" ht="15.75" x14ac:dyDescent="0.25">
      <c r="A368" s="4" t="s">
        <v>171</v>
      </c>
      <c r="B368" s="3" t="s">
        <v>108</v>
      </c>
      <c r="C368" s="153" t="s">
        <v>292</v>
      </c>
      <c r="D368" s="93"/>
      <c r="E368" s="93"/>
      <c r="F368" s="93"/>
    </row>
    <row r="369" spans="1:6" s="59" customFormat="1" ht="11.25" x14ac:dyDescent="0.2">
      <c r="A369" s="76"/>
      <c r="B369" s="77"/>
      <c r="C369" s="161"/>
      <c r="D369" s="78"/>
      <c r="E369" s="78"/>
      <c r="F369" s="78"/>
    </row>
    <row r="370" spans="1:6" ht="14.25" x14ac:dyDescent="0.2">
      <c r="A370" s="69"/>
      <c r="B370" s="69"/>
      <c r="C370" s="130" t="s">
        <v>71</v>
      </c>
      <c r="D370" s="43">
        <f>SUM(D371:D371)</f>
        <v>357281</v>
      </c>
      <c r="E370" s="43">
        <f t="shared" ref="E370:F370" si="138">SUM(E371:E371)</f>
        <v>150000</v>
      </c>
      <c r="F370" s="43">
        <f t="shared" si="138"/>
        <v>507281</v>
      </c>
    </row>
    <row r="371" spans="1:6" x14ac:dyDescent="0.2">
      <c r="A371" s="74"/>
      <c r="B371" s="74"/>
      <c r="C371" s="124" t="s">
        <v>137</v>
      </c>
      <c r="D371" s="51">
        <v>357281</v>
      </c>
      <c r="E371" s="51">
        <v>150000</v>
      </c>
      <c r="F371" s="11">
        <f t="shared" ref="F371" si="139">D371+E371</f>
        <v>507281</v>
      </c>
    </row>
    <row r="372" spans="1:6" ht="14.25" x14ac:dyDescent="0.2">
      <c r="A372" s="69"/>
      <c r="B372" s="69"/>
      <c r="C372" s="130" t="s">
        <v>3</v>
      </c>
      <c r="D372" s="43">
        <f>D373</f>
        <v>357281</v>
      </c>
      <c r="E372" s="43">
        <f t="shared" ref="E372:F372" si="140">E373</f>
        <v>150000</v>
      </c>
      <c r="F372" s="43">
        <f t="shared" si="140"/>
        <v>507281</v>
      </c>
    </row>
    <row r="373" spans="1:6" ht="15" x14ac:dyDescent="0.25">
      <c r="A373" s="28"/>
      <c r="B373" s="28"/>
      <c r="C373" s="140" t="s">
        <v>2</v>
      </c>
      <c r="D373" s="14">
        <f>D374+D377+D378</f>
        <v>357281</v>
      </c>
      <c r="E373" s="14">
        <f t="shared" ref="E373:F373" si="141">E374+E377+E378</f>
        <v>150000</v>
      </c>
      <c r="F373" s="14">
        <f t="shared" si="141"/>
        <v>507281</v>
      </c>
    </row>
    <row r="374" spans="1:6" x14ac:dyDescent="0.2">
      <c r="A374" s="74"/>
      <c r="B374" s="74"/>
      <c r="C374" s="124" t="s">
        <v>6</v>
      </c>
      <c r="D374" s="51">
        <v>23538</v>
      </c>
      <c r="E374" s="51">
        <v>-11179</v>
      </c>
      <c r="F374" s="11">
        <f t="shared" ref="F374:F378" si="142">D374+E374</f>
        <v>12359</v>
      </c>
    </row>
    <row r="375" spans="1:6" x14ac:dyDescent="0.2">
      <c r="A375" s="94"/>
      <c r="B375" s="94"/>
      <c r="C375" s="155" t="s">
        <v>134</v>
      </c>
      <c r="D375" s="51">
        <v>18538</v>
      </c>
      <c r="E375" s="51">
        <v>-6179</v>
      </c>
      <c r="F375" s="11">
        <f t="shared" si="142"/>
        <v>12359</v>
      </c>
    </row>
    <row r="376" spans="1:6" x14ac:dyDescent="0.2">
      <c r="A376" s="94"/>
      <c r="B376" s="94"/>
      <c r="C376" s="156" t="s">
        <v>138</v>
      </c>
      <c r="D376" s="51">
        <v>15000</v>
      </c>
      <c r="E376" s="51">
        <v>-5000</v>
      </c>
      <c r="F376" s="11">
        <f t="shared" si="142"/>
        <v>10000</v>
      </c>
    </row>
    <row r="377" spans="1:6" x14ac:dyDescent="0.2">
      <c r="A377" s="94"/>
      <c r="B377" s="94"/>
      <c r="C377" s="163" t="s">
        <v>103</v>
      </c>
      <c r="D377" s="51">
        <v>303743</v>
      </c>
      <c r="E377" s="51">
        <v>191179</v>
      </c>
      <c r="F377" s="11">
        <f t="shared" si="142"/>
        <v>494922</v>
      </c>
    </row>
    <row r="378" spans="1:6" x14ac:dyDescent="0.2">
      <c r="C378" s="124" t="s">
        <v>239</v>
      </c>
      <c r="D378" s="51">
        <v>30000</v>
      </c>
      <c r="E378" s="51">
        <v>-30000</v>
      </c>
      <c r="F378" s="11">
        <f t="shared" si="142"/>
        <v>0</v>
      </c>
    </row>
    <row r="379" spans="1:6" s="59" customFormat="1" ht="11.25" x14ac:dyDescent="0.2">
      <c r="A379" s="85"/>
      <c r="B379" s="85"/>
      <c r="C379" s="152"/>
      <c r="D379" s="60"/>
      <c r="E379" s="60"/>
      <c r="F379" s="60"/>
    </row>
    <row r="380" spans="1:6" ht="15.75" x14ac:dyDescent="0.25">
      <c r="A380" s="4" t="s">
        <v>172</v>
      </c>
      <c r="B380" s="3" t="s">
        <v>108</v>
      </c>
      <c r="C380" s="153" t="s">
        <v>278</v>
      </c>
      <c r="D380" s="93"/>
      <c r="E380" s="93"/>
      <c r="F380" s="93"/>
    </row>
    <row r="381" spans="1:6" s="59" customFormat="1" ht="11.25" x14ac:dyDescent="0.2">
      <c r="A381" s="76"/>
      <c r="B381" s="77"/>
      <c r="C381" s="161"/>
      <c r="D381" s="78"/>
      <c r="E381" s="78"/>
      <c r="F381" s="78"/>
    </row>
    <row r="382" spans="1:6" ht="14.25" x14ac:dyDescent="0.2">
      <c r="A382" s="6"/>
      <c r="B382" s="6"/>
      <c r="C382" s="130" t="s">
        <v>71</v>
      </c>
      <c r="D382" s="43">
        <f>D383</f>
        <v>999009</v>
      </c>
      <c r="E382" s="43">
        <f t="shared" ref="E382:F382" si="143">E383</f>
        <v>649000</v>
      </c>
      <c r="F382" s="43">
        <f t="shared" si="143"/>
        <v>1648009</v>
      </c>
    </row>
    <row r="383" spans="1:6" x14ac:dyDescent="0.2">
      <c r="C383" s="124" t="s">
        <v>137</v>
      </c>
      <c r="D383" s="51">
        <v>999009</v>
      </c>
      <c r="E383" s="51">
        <v>649000</v>
      </c>
      <c r="F383" s="11">
        <f t="shared" ref="F383" si="144">D383+E383</f>
        <v>1648009</v>
      </c>
    </row>
    <row r="384" spans="1:6" ht="14.25" x14ac:dyDescent="0.2">
      <c r="A384" s="6"/>
      <c r="B384" s="6"/>
      <c r="C384" s="130" t="s">
        <v>3</v>
      </c>
      <c r="D384" s="43">
        <f t="shared" ref="D384:F385" si="145">D385</f>
        <v>999009</v>
      </c>
      <c r="E384" s="43">
        <f t="shared" si="145"/>
        <v>649000</v>
      </c>
      <c r="F384" s="43">
        <f t="shared" si="145"/>
        <v>1648009</v>
      </c>
    </row>
    <row r="385" spans="1:6" ht="15" x14ac:dyDescent="0.25">
      <c r="A385" s="19"/>
      <c r="B385" s="19"/>
      <c r="C385" s="140" t="s">
        <v>2</v>
      </c>
      <c r="D385" s="14">
        <f t="shared" si="145"/>
        <v>999009</v>
      </c>
      <c r="E385" s="14">
        <f t="shared" si="145"/>
        <v>649000</v>
      </c>
      <c r="F385" s="14">
        <f t="shared" si="145"/>
        <v>1648009</v>
      </c>
    </row>
    <row r="386" spans="1:6" x14ac:dyDescent="0.2">
      <c r="C386" s="124" t="s">
        <v>6</v>
      </c>
      <c r="D386" s="51">
        <v>999009</v>
      </c>
      <c r="E386" s="51">
        <v>649000</v>
      </c>
      <c r="F386" s="11">
        <f t="shared" ref="F386:F388" si="146">D386+E386</f>
        <v>1648009</v>
      </c>
    </row>
    <row r="387" spans="1:6" x14ac:dyDescent="0.2">
      <c r="A387" s="94"/>
      <c r="B387" s="94"/>
      <c r="C387" s="155" t="s">
        <v>134</v>
      </c>
      <c r="D387" s="51">
        <v>22359</v>
      </c>
      <c r="E387" s="51">
        <v>0</v>
      </c>
      <c r="F387" s="11">
        <f t="shared" si="146"/>
        <v>22359</v>
      </c>
    </row>
    <row r="388" spans="1:6" x14ac:dyDescent="0.2">
      <c r="A388" s="94"/>
      <c r="B388" s="94"/>
      <c r="C388" s="156" t="s">
        <v>138</v>
      </c>
      <c r="D388" s="51">
        <v>20000</v>
      </c>
      <c r="E388" s="51">
        <v>0</v>
      </c>
      <c r="F388" s="11">
        <f t="shared" si="146"/>
        <v>20000</v>
      </c>
    </row>
    <row r="389" spans="1:6" s="59" customFormat="1" ht="11.25" x14ac:dyDescent="0.2">
      <c r="A389" s="85"/>
      <c r="B389" s="85"/>
      <c r="C389" s="152"/>
      <c r="D389" s="60"/>
      <c r="E389" s="60"/>
      <c r="F389" s="60"/>
    </row>
    <row r="390" spans="1:6" ht="15.75" x14ac:dyDescent="0.25">
      <c r="A390" s="4" t="s">
        <v>173</v>
      </c>
      <c r="B390" s="3" t="s">
        <v>108</v>
      </c>
      <c r="C390" s="153" t="s">
        <v>104</v>
      </c>
      <c r="D390" s="93"/>
      <c r="E390" s="93"/>
      <c r="F390" s="93"/>
    </row>
    <row r="391" spans="1:6" s="59" customFormat="1" ht="11.25" x14ac:dyDescent="0.2">
      <c r="A391" s="76"/>
      <c r="B391" s="77"/>
      <c r="C391" s="161"/>
      <c r="D391" s="78"/>
      <c r="E391" s="78"/>
      <c r="F391" s="78"/>
    </row>
    <row r="392" spans="1:6" ht="14.25" x14ac:dyDescent="0.2">
      <c r="A392" s="6"/>
      <c r="B392" s="6"/>
      <c r="C392" s="130" t="s">
        <v>71</v>
      </c>
      <c r="D392" s="43">
        <f>D393</f>
        <v>355933</v>
      </c>
      <c r="E392" s="43">
        <f t="shared" ref="E392:F392" si="147">E393</f>
        <v>250000</v>
      </c>
      <c r="F392" s="43">
        <f t="shared" si="147"/>
        <v>605933</v>
      </c>
    </row>
    <row r="393" spans="1:6" x14ac:dyDescent="0.2">
      <c r="C393" s="124" t="s">
        <v>137</v>
      </c>
      <c r="D393" s="51">
        <v>355933</v>
      </c>
      <c r="E393" s="51">
        <v>250000</v>
      </c>
      <c r="F393" s="11">
        <f t="shared" ref="F393" si="148">D393+E393</f>
        <v>605933</v>
      </c>
    </row>
    <row r="394" spans="1:6" ht="14.25" x14ac:dyDescent="0.2">
      <c r="A394" s="6"/>
      <c r="B394" s="6"/>
      <c r="C394" s="130" t="s">
        <v>3</v>
      </c>
      <c r="D394" s="43">
        <f>D395</f>
        <v>355933</v>
      </c>
      <c r="E394" s="43">
        <f t="shared" ref="E394:F394" si="149">E395</f>
        <v>250000</v>
      </c>
      <c r="F394" s="43">
        <f t="shared" si="149"/>
        <v>605933</v>
      </c>
    </row>
    <row r="395" spans="1:6" ht="15" x14ac:dyDescent="0.25">
      <c r="A395" s="19"/>
      <c r="B395" s="19"/>
      <c r="C395" s="140" t="s">
        <v>2</v>
      </c>
      <c r="D395" s="14">
        <f>D396+D399+D400</f>
        <v>355933</v>
      </c>
      <c r="E395" s="14">
        <f t="shared" ref="E395:F395" si="150">E396+E399+E400</f>
        <v>250000</v>
      </c>
      <c r="F395" s="14">
        <f t="shared" si="150"/>
        <v>605933</v>
      </c>
    </row>
    <row r="396" spans="1:6" x14ac:dyDescent="0.2">
      <c r="A396" s="74"/>
      <c r="B396" s="74"/>
      <c r="C396" s="124" t="s">
        <v>6</v>
      </c>
      <c r="D396" s="51">
        <v>8615</v>
      </c>
      <c r="E396" s="51">
        <v>-8615</v>
      </c>
      <c r="F396" s="11">
        <f t="shared" ref="F396:F400" si="151">D396+E396</f>
        <v>0</v>
      </c>
    </row>
    <row r="397" spans="1:6" x14ac:dyDescent="0.2">
      <c r="A397" s="94"/>
      <c r="B397" s="94"/>
      <c r="C397" s="155" t="s">
        <v>134</v>
      </c>
      <c r="D397" s="51">
        <v>7415</v>
      </c>
      <c r="E397" s="51">
        <v>-7415</v>
      </c>
      <c r="F397" s="11">
        <f t="shared" si="151"/>
        <v>0</v>
      </c>
    </row>
    <row r="398" spans="1:6" x14ac:dyDescent="0.2">
      <c r="A398" s="94"/>
      <c r="B398" s="94"/>
      <c r="C398" s="156" t="s">
        <v>138</v>
      </c>
      <c r="D398" s="51">
        <v>6000</v>
      </c>
      <c r="E398" s="51">
        <v>-6000</v>
      </c>
      <c r="F398" s="11">
        <f t="shared" si="151"/>
        <v>0</v>
      </c>
    </row>
    <row r="399" spans="1:6" x14ac:dyDescent="0.2">
      <c r="C399" s="163" t="s">
        <v>103</v>
      </c>
      <c r="D399" s="51">
        <v>332318</v>
      </c>
      <c r="E399" s="51">
        <v>273615</v>
      </c>
      <c r="F399" s="11">
        <f t="shared" si="151"/>
        <v>605933</v>
      </c>
    </row>
    <row r="400" spans="1:6" x14ac:dyDescent="0.2">
      <c r="C400" s="124" t="s">
        <v>239</v>
      </c>
      <c r="D400" s="51">
        <v>15000</v>
      </c>
      <c r="E400" s="51">
        <v>-15000</v>
      </c>
      <c r="F400" s="11">
        <f t="shared" si="151"/>
        <v>0</v>
      </c>
    </row>
    <row r="401" spans="1:6" s="59" customFormat="1" ht="11.25" x14ac:dyDescent="0.2">
      <c r="A401" s="85"/>
      <c r="B401" s="85"/>
      <c r="C401" s="152"/>
      <c r="D401" s="60"/>
      <c r="E401" s="60"/>
      <c r="F401" s="60"/>
    </row>
    <row r="402" spans="1:6" ht="15.75" x14ac:dyDescent="0.25">
      <c r="A402" s="4" t="s">
        <v>174</v>
      </c>
      <c r="B402" s="3" t="s">
        <v>113</v>
      </c>
      <c r="C402" s="153" t="s">
        <v>233</v>
      </c>
      <c r="D402" s="93"/>
      <c r="E402" s="93"/>
      <c r="F402" s="93"/>
    </row>
    <row r="403" spans="1:6" ht="15.75" x14ac:dyDescent="0.25">
      <c r="A403" s="80"/>
      <c r="B403" s="3"/>
      <c r="C403" s="153" t="s">
        <v>145</v>
      </c>
      <c r="D403" s="93"/>
      <c r="E403" s="93"/>
      <c r="F403" s="93"/>
    </row>
    <row r="404" spans="1:6" ht="15.75" x14ac:dyDescent="0.25">
      <c r="A404" s="80"/>
      <c r="B404" s="3"/>
      <c r="C404" s="153" t="s">
        <v>334</v>
      </c>
      <c r="D404" s="93"/>
      <c r="E404" s="93"/>
      <c r="F404" s="93"/>
    </row>
    <row r="405" spans="1:6" ht="15.75" x14ac:dyDescent="0.25">
      <c r="A405" s="80"/>
      <c r="B405" s="3"/>
      <c r="C405" s="153" t="s">
        <v>335</v>
      </c>
      <c r="D405" s="93"/>
      <c r="E405" s="93"/>
      <c r="F405" s="93"/>
    </row>
    <row r="406" spans="1:6" s="59" customFormat="1" ht="11.25" x14ac:dyDescent="0.2">
      <c r="A406" s="81"/>
      <c r="B406" s="77"/>
      <c r="C406" s="161"/>
      <c r="D406" s="78"/>
      <c r="E406" s="78"/>
      <c r="F406" s="78"/>
    </row>
    <row r="407" spans="1:6" ht="14.25" x14ac:dyDescent="0.2">
      <c r="A407" s="69"/>
      <c r="B407" s="69"/>
      <c r="C407" s="130" t="s">
        <v>71</v>
      </c>
      <c r="D407" s="43">
        <f>D409+D408</f>
        <v>4143771</v>
      </c>
      <c r="E407" s="43">
        <f t="shared" ref="E407:F407" si="152">E409+E408</f>
        <v>0</v>
      </c>
      <c r="F407" s="43">
        <f t="shared" si="152"/>
        <v>4143771</v>
      </c>
    </row>
    <row r="408" spans="1:6" x14ac:dyDescent="0.2">
      <c r="C408" s="124" t="s">
        <v>137</v>
      </c>
      <c r="D408" s="51">
        <v>350275</v>
      </c>
      <c r="F408" s="11">
        <f t="shared" ref="F408:F409" si="153">D408+E408</f>
        <v>350275</v>
      </c>
    </row>
    <row r="409" spans="1:6" x14ac:dyDescent="0.2">
      <c r="A409" s="74"/>
      <c r="B409" s="74"/>
      <c r="C409" s="158" t="s">
        <v>213</v>
      </c>
      <c r="D409" s="51">
        <v>3793496</v>
      </c>
      <c r="F409" s="11">
        <f t="shared" si="153"/>
        <v>3793496</v>
      </c>
    </row>
    <row r="410" spans="1:6" ht="14.25" x14ac:dyDescent="0.2">
      <c r="A410" s="69"/>
      <c r="B410" s="69"/>
      <c r="C410" s="130" t="s">
        <v>3</v>
      </c>
      <c r="D410" s="43">
        <f t="shared" ref="D410:F411" si="154">D411</f>
        <v>4143771</v>
      </c>
      <c r="E410" s="43">
        <f t="shared" si="154"/>
        <v>0</v>
      </c>
      <c r="F410" s="43">
        <f t="shared" si="154"/>
        <v>4143771</v>
      </c>
    </row>
    <row r="411" spans="1:6" ht="15" x14ac:dyDescent="0.25">
      <c r="A411" s="28"/>
      <c r="B411" s="28"/>
      <c r="C411" s="140" t="s">
        <v>2</v>
      </c>
      <c r="D411" s="14">
        <f t="shared" si="154"/>
        <v>4143771</v>
      </c>
      <c r="E411" s="14">
        <f t="shared" si="154"/>
        <v>0</v>
      </c>
      <c r="F411" s="14">
        <f t="shared" si="154"/>
        <v>4143771</v>
      </c>
    </row>
    <row r="412" spans="1:6" x14ac:dyDescent="0.2">
      <c r="A412" s="74"/>
      <c r="B412" s="74"/>
      <c r="C412" s="124" t="s">
        <v>6</v>
      </c>
      <c r="D412" s="51">
        <v>4143771</v>
      </c>
      <c r="F412" s="11">
        <f t="shared" ref="F412:F417" si="155">D412+E412</f>
        <v>4143771</v>
      </c>
    </row>
    <row r="413" spans="1:6" x14ac:dyDescent="0.2">
      <c r="A413" s="74"/>
      <c r="B413" s="74"/>
      <c r="C413" s="155" t="s">
        <v>134</v>
      </c>
      <c r="D413" s="51">
        <v>4143771</v>
      </c>
      <c r="F413" s="11">
        <f t="shared" si="155"/>
        <v>4143771</v>
      </c>
    </row>
    <row r="414" spans="1:6" s="55" customFormat="1" ht="12" x14ac:dyDescent="0.2">
      <c r="A414" s="95"/>
      <c r="B414" s="95"/>
      <c r="C414" s="159" t="s">
        <v>211</v>
      </c>
      <c r="D414" s="54">
        <v>3793496</v>
      </c>
      <c r="E414" s="54"/>
      <c r="F414" s="54">
        <f t="shared" si="155"/>
        <v>3793496</v>
      </c>
    </row>
    <row r="415" spans="1:6" x14ac:dyDescent="0.2">
      <c r="A415" s="74"/>
      <c r="B415" s="74"/>
      <c r="C415" s="155" t="s">
        <v>138</v>
      </c>
      <c r="D415" s="51">
        <v>3352820</v>
      </c>
      <c r="F415" s="11">
        <f t="shared" si="155"/>
        <v>3352820</v>
      </c>
    </row>
    <row r="416" spans="1:6" x14ac:dyDescent="0.2">
      <c r="A416" s="95"/>
      <c r="B416" s="95"/>
      <c r="C416" s="160" t="s">
        <v>294</v>
      </c>
      <c r="D416" s="54">
        <v>3069420</v>
      </c>
      <c r="E416" s="54"/>
      <c r="F416" s="54">
        <f t="shared" si="155"/>
        <v>3069420</v>
      </c>
    </row>
    <row r="417" spans="1:6" x14ac:dyDescent="0.2">
      <c r="A417" s="100"/>
      <c r="B417" s="96"/>
      <c r="C417" s="160" t="s">
        <v>176</v>
      </c>
      <c r="D417" s="54">
        <v>283400</v>
      </c>
      <c r="E417" s="54"/>
      <c r="F417" s="54">
        <f t="shared" si="155"/>
        <v>283400</v>
      </c>
    </row>
    <row r="418" spans="1:6" s="59" customFormat="1" ht="11.25" x14ac:dyDescent="0.2">
      <c r="A418" s="109"/>
      <c r="B418" s="110"/>
      <c r="C418" s="168"/>
      <c r="D418" s="111"/>
      <c r="E418" s="111"/>
      <c r="F418" s="111"/>
    </row>
    <row r="419" spans="1:6" ht="15.75" x14ac:dyDescent="0.25">
      <c r="A419" s="4" t="s">
        <v>188</v>
      </c>
      <c r="B419" s="3" t="s">
        <v>113</v>
      </c>
      <c r="C419" s="153" t="s">
        <v>189</v>
      </c>
      <c r="D419" s="93"/>
      <c r="E419" s="93"/>
      <c r="F419" s="93"/>
    </row>
    <row r="420" spans="1:6" ht="15.75" x14ac:dyDescent="0.25">
      <c r="A420" s="4"/>
      <c r="B420" s="3"/>
      <c r="C420" s="153" t="s">
        <v>190</v>
      </c>
      <c r="D420" s="93"/>
      <c r="E420" s="93"/>
      <c r="F420" s="93"/>
    </row>
    <row r="421" spans="1:6" s="59" customFormat="1" ht="11.25" x14ac:dyDescent="0.2">
      <c r="B421" s="82"/>
      <c r="C421" s="152"/>
      <c r="D421" s="60"/>
      <c r="E421" s="60"/>
      <c r="F421" s="60"/>
    </row>
    <row r="422" spans="1:6" ht="14.25" x14ac:dyDescent="0.2">
      <c r="A422" s="6"/>
      <c r="B422" s="6"/>
      <c r="C422" s="130" t="s">
        <v>71</v>
      </c>
      <c r="D422" s="43">
        <f>D423</f>
        <v>872525</v>
      </c>
      <c r="E422" s="43">
        <f t="shared" ref="E422:F422" si="156">E423</f>
        <v>0</v>
      </c>
      <c r="F422" s="43">
        <f t="shared" si="156"/>
        <v>872525</v>
      </c>
    </row>
    <row r="423" spans="1:6" x14ac:dyDescent="0.2">
      <c r="C423" s="124" t="s">
        <v>137</v>
      </c>
      <c r="D423" s="51">
        <v>872525</v>
      </c>
      <c r="F423" s="11">
        <f t="shared" ref="F423" si="157">D423+E423</f>
        <v>872525</v>
      </c>
    </row>
    <row r="424" spans="1:6" ht="14.25" x14ac:dyDescent="0.2">
      <c r="A424" s="6"/>
      <c r="B424" s="6"/>
      <c r="C424" s="130" t="s">
        <v>3</v>
      </c>
      <c r="D424" s="43">
        <f t="shared" ref="D424:F425" si="158">D425</f>
        <v>872525</v>
      </c>
      <c r="E424" s="43">
        <f t="shared" si="158"/>
        <v>0</v>
      </c>
      <c r="F424" s="43">
        <f t="shared" si="158"/>
        <v>872525</v>
      </c>
    </row>
    <row r="425" spans="1:6" ht="15" x14ac:dyDescent="0.25">
      <c r="A425" s="19"/>
      <c r="B425" s="19"/>
      <c r="C425" s="140" t="s">
        <v>2</v>
      </c>
      <c r="D425" s="14">
        <f t="shared" si="158"/>
        <v>872525</v>
      </c>
      <c r="E425" s="14">
        <f t="shared" si="158"/>
        <v>0</v>
      </c>
      <c r="F425" s="14">
        <f t="shared" si="158"/>
        <v>872525</v>
      </c>
    </row>
    <row r="426" spans="1:6" x14ac:dyDescent="0.2">
      <c r="C426" s="124" t="s">
        <v>6</v>
      </c>
      <c r="D426" s="51">
        <v>872525</v>
      </c>
      <c r="F426" s="11">
        <f t="shared" ref="F426:F427" si="159">D426+E426</f>
        <v>872525</v>
      </c>
    </row>
    <row r="427" spans="1:6" x14ac:dyDescent="0.2">
      <c r="A427" s="74"/>
      <c r="B427" s="74"/>
      <c r="C427" s="155" t="s">
        <v>134</v>
      </c>
      <c r="D427" s="51">
        <v>872525</v>
      </c>
      <c r="F427" s="11">
        <f t="shared" si="159"/>
        <v>872525</v>
      </c>
    </row>
    <row r="428" spans="1:6" s="52" customFormat="1" x14ac:dyDescent="0.2">
      <c r="A428" s="94"/>
      <c r="B428" s="94"/>
      <c r="C428" s="164"/>
      <c r="D428" s="51"/>
      <c r="E428" s="51"/>
      <c r="F428" s="51"/>
    </row>
    <row r="429" spans="1:6" s="52" customFormat="1" x14ac:dyDescent="0.2">
      <c r="A429" s="94"/>
      <c r="B429" s="94"/>
      <c r="C429" s="169"/>
      <c r="D429" s="112"/>
      <c r="E429" s="112"/>
      <c r="F429" s="112"/>
    </row>
    <row r="430" spans="1:6" s="52" customFormat="1" x14ac:dyDescent="0.2">
      <c r="A430" s="94"/>
      <c r="B430" s="94"/>
      <c r="C430" s="169"/>
      <c r="D430" s="112"/>
      <c r="E430" s="112"/>
      <c r="F430" s="112"/>
    </row>
    <row r="431" spans="1:6" s="52" customFormat="1" x14ac:dyDescent="0.2">
      <c r="A431" s="94"/>
      <c r="B431" s="94"/>
      <c r="C431" s="169"/>
      <c r="D431" s="112"/>
      <c r="E431" s="112"/>
      <c r="F431" s="112"/>
    </row>
    <row r="432" spans="1:6" s="52" customFormat="1" x14ac:dyDescent="0.2">
      <c r="A432" s="94"/>
      <c r="B432" s="94"/>
      <c r="C432" s="169"/>
      <c r="D432" s="112"/>
      <c r="E432" s="112"/>
      <c r="F432" s="112"/>
    </row>
    <row r="433" spans="1:6" s="52" customFormat="1" x14ac:dyDescent="0.2">
      <c r="A433" s="94"/>
      <c r="B433" s="94"/>
      <c r="C433" s="169"/>
      <c r="D433" s="112"/>
      <c r="E433" s="112"/>
      <c r="F433" s="112"/>
    </row>
    <row r="434" spans="1:6" s="52" customFormat="1" x14ac:dyDescent="0.2">
      <c r="A434" s="94"/>
      <c r="B434" s="94"/>
      <c r="C434" s="169"/>
      <c r="D434" s="112"/>
      <c r="E434" s="112"/>
      <c r="F434" s="112"/>
    </row>
    <row r="435" spans="1:6" s="52" customFormat="1" x14ac:dyDescent="0.2">
      <c r="A435" s="94"/>
      <c r="B435" s="94"/>
      <c r="C435" s="169"/>
      <c r="D435" s="112"/>
      <c r="E435" s="112"/>
      <c r="F435" s="112"/>
    </row>
    <row r="436" spans="1:6" s="52" customFormat="1" x14ac:dyDescent="0.2">
      <c r="A436" s="94"/>
      <c r="B436" s="94"/>
      <c r="C436" s="169"/>
      <c r="D436" s="112"/>
      <c r="E436" s="112"/>
      <c r="F436" s="112"/>
    </row>
    <row r="437" spans="1:6" s="52" customFormat="1" x14ac:dyDescent="0.2">
      <c r="A437" s="94"/>
      <c r="B437" s="94"/>
      <c r="C437" s="169"/>
      <c r="D437" s="112"/>
      <c r="E437" s="112"/>
      <c r="F437" s="112"/>
    </row>
    <row r="438" spans="1:6" s="52" customFormat="1" x14ac:dyDescent="0.2">
      <c r="A438" s="94"/>
      <c r="B438" s="94"/>
      <c r="C438" s="169"/>
      <c r="D438" s="112"/>
      <c r="E438" s="112"/>
      <c r="F438" s="112"/>
    </row>
    <row r="439" spans="1:6" s="52" customFormat="1" x14ac:dyDescent="0.2">
      <c r="A439" s="94"/>
      <c r="B439" s="94"/>
      <c r="C439" s="169"/>
      <c r="D439" s="112"/>
      <c r="E439" s="112"/>
      <c r="F439" s="112"/>
    </row>
    <row r="440" spans="1:6" s="21" customFormat="1" ht="18.75" x14ac:dyDescent="0.3">
      <c r="C440" s="151" t="s">
        <v>14</v>
      </c>
      <c r="D440" s="5"/>
      <c r="E440" s="5"/>
      <c r="F440" s="5"/>
    </row>
    <row r="441" spans="1:6" s="17" customFormat="1" ht="11.25" x14ac:dyDescent="0.2">
      <c r="C441" s="154"/>
      <c r="D441" s="18"/>
      <c r="E441" s="18"/>
      <c r="F441" s="18"/>
    </row>
    <row r="442" spans="1:6" s="4" customFormat="1" ht="15.75" x14ac:dyDescent="0.25">
      <c r="C442" s="153" t="s">
        <v>71</v>
      </c>
      <c r="D442" s="5">
        <f>SUM(D443:D446)</f>
        <v>137350108</v>
      </c>
      <c r="E442" s="5">
        <f t="shared" ref="E442:F442" si="160">SUM(E443:E446)</f>
        <v>14485235</v>
      </c>
      <c r="F442" s="5">
        <f t="shared" si="160"/>
        <v>151835343</v>
      </c>
    </row>
    <row r="443" spans="1:6" x14ac:dyDescent="0.2">
      <c r="C443" s="124" t="s">
        <v>137</v>
      </c>
      <c r="D443" s="11">
        <f>D463+D478+D488+D515+D532+D542+D558+D568+D589+D599+D627+D648+D663+D617+D499+D639</f>
        <v>97166098</v>
      </c>
      <c r="E443" s="11">
        <f t="shared" ref="E443:F443" si="161">E463+E478+E488+E515+E532+E542+E558+E568+E589+E599+E627+E648+E663+E617+E499+E639</f>
        <v>12812553</v>
      </c>
      <c r="F443" s="11">
        <f t="shared" si="161"/>
        <v>109978651</v>
      </c>
    </row>
    <row r="444" spans="1:6" s="52" customFormat="1" x14ac:dyDescent="0.2">
      <c r="C444" s="158" t="s">
        <v>213</v>
      </c>
      <c r="D444" s="51">
        <f>D543+D569+D600+D500+D479+D489+D516+D533+D559+D649</f>
        <v>37970043</v>
      </c>
      <c r="E444" s="51">
        <f t="shared" ref="E444:F444" si="162">E543+E569+E600+E500+E479+E489+E516+E533+E559+E649</f>
        <v>1206444</v>
      </c>
      <c r="F444" s="51">
        <f t="shared" si="162"/>
        <v>39176487</v>
      </c>
    </row>
    <row r="445" spans="1:6" x14ac:dyDescent="0.2">
      <c r="C445" s="124" t="s">
        <v>135</v>
      </c>
      <c r="D445" s="11">
        <f>D544+D570+D601+D464+D517+D590+D628</f>
        <v>2197369</v>
      </c>
      <c r="E445" s="11">
        <f t="shared" ref="E445:F445" si="163">E544+E570+E601+E464+E517+E590+E628</f>
        <v>466238</v>
      </c>
      <c r="F445" s="11">
        <f t="shared" si="163"/>
        <v>2663607</v>
      </c>
    </row>
    <row r="446" spans="1:6" x14ac:dyDescent="0.2">
      <c r="C446" s="124" t="s">
        <v>238</v>
      </c>
      <c r="D446" s="11">
        <f>D518</f>
        <v>16598</v>
      </c>
      <c r="E446" s="11">
        <f t="shared" ref="E446:F446" si="164">E518</f>
        <v>0</v>
      </c>
      <c r="F446" s="11">
        <f t="shared" si="164"/>
        <v>16598</v>
      </c>
    </row>
    <row r="447" spans="1:6" s="4" customFormat="1" ht="15.75" x14ac:dyDescent="0.25">
      <c r="C447" s="153" t="s">
        <v>3</v>
      </c>
      <c r="D447" s="5">
        <f>D448+D457</f>
        <v>137350108</v>
      </c>
      <c r="E447" s="5">
        <f t="shared" ref="E447:F447" si="165">E448+E457</f>
        <v>14485235</v>
      </c>
      <c r="F447" s="5">
        <f t="shared" si="165"/>
        <v>151835343</v>
      </c>
    </row>
    <row r="448" spans="1:6" s="19" customFormat="1" ht="15" x14ac:dyDescent="0.25">
      <c r="C448" s="140" t="s">
        <v>2</v>
      </c>
      <c r="D448" s="42">
        <f>D449+D455+D454+D456</f>
        <v>136920381</v>
      </c>
      <c r="E448" s="42">
        <f t="shared" ref="E448:F448" si="166">E449+E455+E454+E456</f>
        <v>14325837</v>
      </c>
      <c r="F448" s="42">
        <f t="shared" si="166"/>
        <v>151246218</v>
      </c>
    </row>
    <row r="449" spans="1:6" x14ac:dyDescent="0.2">
      <c r="C449" s="124" t="s">
        <v>6</v>
      </c>
      <c r="D449" s="11">
        <f>D467+D521+D547+D573+D604+D631+D620+D503</f>
        <v>47099329</v>
      </c>
      <c r="E449" s="11">
        <f t="shared" ref="E449:F449" si="167">E467+E521+E547+E573+E604+E631+E620+E503</f>
        <v>2740412</v>
      </c>
      <c r="F449" s="11">
        <f t="shared" si="167"/>
        <v>49839741</v>
      </c>
    </row>
    <row r="450" spans="1:6" x14ac:dyDescent="0.2">
      <c r="C450" s="155" t="s">
        <v>134</v>
      </c>
      <c r="D450" s="11">
        <f>D468+D522+D548+D574+D605+D504</f>
        <v>36977499</v>
      </c>
      <c r="E450" s="11">
        <f t="shared" ref="E450:F450" si="168">E468+E522+E548+E574+E605+E504</f>
        <v>1730288</v>
      </c>
      <c r="F450" s="11">
        <f t="shared" si="168"/>
        <v>38707787</v>
      </c>
    </row>
    <row r="451" spans="1:6" s="55" customFormat="1" ht="12" x14ac:dyDescent="0.2">
      <c r="C451" s="159" t="s">
        <v>211</v>
      </c>
      <c r="D451" s="54">
        <f>D505+D523+D549+D575+D606</f>
        <v>15670618</v>
      </c>
      <c r="E451" s="54">
        <f t="shared" ref="E451:F451" si="169">E505+E523+E549+E575+E606</f>
        <v>1100982</v>
      </c>
      <c r="F451" s="54">
        <f t="shared" si="169"/>
        <v>16771600</v>
      </c>
    </row>
    <row r="452" spans="1:6" x14ac:dyDescent="0.2">
      <c r="C452" s="155" t="s">
        <v>138</v>
      </c>
      <c r="D452" s="11">
        <f>D469+D524+D550+D576+D607+D506</f>
        <v>29256090</v>
      </c>
      <c r="E452" s="11">
        <f t="shared" ref="E452:F452" si="170">E469+E524+E550+E576+E607+E506</f>
        <v>1265888</v>
      </c>
      <c r="F452" s="11">
        <f t="shared" si="170"/>
        <v>30521978</v>
      </c>
    </row>
    <row r="453" spans="1:6" s="55" customFormat="1" ht="12" x14ac:dyDescent="0.2">
      <c r="C453" s="160" t="s">
        <v>293</v>
      </c>
      <c r="D453" s="127">
        <f>D507+D525+D551+D577+D608</f>
        <v>12658280</v>
      </c>
      <c r="E453" s="127">
        <f t="shared" ref="E453:F453" si="171">E507+E525+E551+E577+E608</f>
        <v>891899</v>
      </c>
      <c r="F453" s="127">
        <f t="shared" si="171"/>
        <v>13550179</v>
      </c>
    </row>
    <row r="454" spans="1:6" x14ac:dyDescent="0.2">
      <c r="C454" s="124" t="s">
        <v>103</v>
      </c>
      <c r="D454" s="11">
        <f>D492+D470+D642</f>
        <v>901982</v>
      </c>
      <c r="E454" s="11">
        <f t="shared" ref="E454:F454" si="172">E492+E470+E642</f>
        <v>240959</v>
      </c>
      <c r="F454" s="11">
        <f t="shared" si="172"/>
        <v>1142941</v>
      </c>
    </row>
    <row r="455" spans="1:6" x14ac:dyDescent="0.2">
      <c r="C455" s="124" t="s">
        <v>106</v>
      </c>
      <c r="D455" s="11">
        <f>D482+D493+D536+D562+D593+D609+D652+D666+D621</f>
        <v>88915439</v>
      </c>
      <c r="E455" s="11">
        <f t="shared" ref="E455:F455" si="173">E482+E493+E536+E562+E593+E609+E652+E666+E621</f>
        <v>11344466</v>
      </c>
      <c r="F455" s="11">
        <f t="shared" si="173"/>
        <v>100259905</v>
      </c>
    </row>
    <row r="456" spans="1:6" x14ac:dyDescent="0.2">
      <c r="C456" s="124" t="s">
        <v>239</v>
      </c>
      <c r="D456" s="126">
        <f>D471</f>
        <v>3631</v>
      </c>
      <c r="E456" s="126">
        <f t="shared" ref="E456:F456" si="174">E471</f>
        <v>0</v>
      </c>
      <c r="F456" s="126">
        <f t="shared" si="174"/>
        <v>3631</v>
      </c>
    </row>
    <row r="457" spans="1:6" ht="15" x14ac:dyDescent="0.25">
      <c r="C457" s="140" t="s">
        <v>102</v>
      </c>
      <c r="D457" s="42">
        <f>D578+D552+D632+D508+D526+D472+D610</f>
        <v>429727</v>
      </c>
      <c r="E457" s="42">
        <f t="shared" ref="E457:F457" si="175">E578+E552+E632+E508+E526+E472+E610</f>
        <v>159398</v>
      </c>
      <c r="F457" s="42">
        <f t="shared" si="175"/>
        <v>589125</v>
      </c>
    </row>
    <row r="458" spans="1:6" s="17" customFormat="1" ht="11.25" x14ac:dyDescent="0.2">
      <c r="C458" s="154"/>
      <c r="D458" s="18"/>
      <c r="E458" s="18"/>
      <c r="F458" s="18"/>
    </row>
    <row r="459" spans="1:6" s="17" customFormat="1" ht="11.25" x14ac:dyDescent="0.2">
      <c r="C459" s="154"/>
      <c r="D459" s="18"/>
      <c r="E459" s="18"/>
      <c r="F459" s="18"/>
    </row>
    <row r="460" spans="1:6" s="4" customFormat="1" ht="15.75" x14ac:dyDescent="0.25">
      <c r="A460" s="4" t="s">
        <v>44</v>
      </c>
      <c r="B460" s="3" t="s">
        <v>118</v>
      </c>
      <c r="C460" s="153" t="s">
        <v>4</v>
      </c>
      <c r="D460" s="5"/>
      <c r="E460" s="5"/>
      <c r="F460" s="5"/>
    </row>
    <row r="461" spans="1:6" s="52" customFormat="1" x14ac:dyDescent="0.2">
      <c r="B461" s="113"/>
      <c r="C461" s="166"/>
      <c r="D461" s="51"/>
      <c r="E461" s="51"/>
      <c r="F461" s="51"/>
    </row>
    <row r="462" spans="1:6" s="6" customFormat="1" ht="14.25" x14ac:dyDescent="0.2">
      <c r="C462" s="130" t="s">
        <v>71</v>
      </c>
      <c r="D462" s="8">
        <f>SUM(D463:D464)</f>
        <v>2361877</v>
      </c>
      <c r="E462" s="8">
        <f t="shared" ref="E462:F462" si="176">SUM(E463:E464)</f>
        <v>363892</v>
      </c>
      <c r="F462" s="8">
        <f t="shared" si="176"/>
        <v>2725769</v>
      </c>
    </row>
    <row r="463" spans="1:6" x14ac:dyDescent="0.2">
      <c r="C463" s="124" t="s">
        <v>137</v>
      </c>
      <c r="D463" s="11">
        <v>2361727</v>
      </c>
      <c r="E463" s="11">
        <v>363735</v>
      </c>
      <c r="F463" s="11">
        <f t="shared" ref="F463:F464" si="177">D463+E463</f>
        <v>2725462</v>
      </c>
    </row>
    <row r="464" spans="1:6" x14ac:dyDescent="0.2">
      <c r="C464" s="124" t="s">
        <v>135</v>
      </c>
      <c r="D464" s="11">
        <v>150</v>
      </c>
      <c r="E464" s="11">
        <v>157</v>
      </c>
      <c r="F464" s="11">
        <f t="shared" si="177"/>
        <v>307</v>
      </c>
    </row>
    <row r="465" spans="1:6" s="6" customFormat="1" ht="14.25" x14ac:dyDescent="0.2">
      <c r="C465" s="130" t="s">
        <v>3</v>
      </c>
      <c r="D465" s="8">
        <f>D466+D472</f>
        <v>2361877</v>
      </c>
      <c r="E465" s="8">
        <f t="shared" ref="E465:F465" si="178">E466+E472</f>
        <v>363892</v>
      </c>
      <c r="F465" s="8">
        <f t="shared" si="178"/>
        <v>2725769</v>
      </c>
    </row>
    <row r="466" spans="1:6" s="19" customFormat="1" ht="15" x14ac:dyDescent="0.25">
      <c r="C466" s="140" t="s">
        <v>2</v>
      </c>
      <c r="D466" s="42">
        <f>D467+D471+D470</f>
        <v>2361877</v>
      </c>
      <c r="E466" s="42">
        <f t="shared" ref="E466:F466" si="179">E467+E471+E470</f>
        <v>317734</v>
      </c>
      <c r="F466" s="42">
        <f t="shared" si="179"/>
        <v>2679611</v>
      </c>
    </row>
    <row r="467" spans="1:6" x14ac:dyDescent="0.2">
      <c r="C467" s="124" t="s">
        <v>6</v>
      </c>
      <c r="D467" s="11">
        <v>2357149</v>
      </c>
      <c r="E467" s="11">
        <v>317734</v>
      </c>
      <c r="F467" s="11">
        <f t="shared" ref="F467:F472" si="180">D467+E467</f>
        <v>2674883</v>
      </c>
    </row>
    <row r="468" spans="1:6" x14ac:dyDescent="0.2">
      <c r="C468" s="155" t="s">
        <v>134</v>
      </c>
      <c r="D468" s="11">
        <v>1998999</v>
      </c>
      <c r="E468" s="11">
        <v>188642</v>
      </c>
      <c r="F468" s="11">
        <f t="shared" si="180"/>
        <v>2187641</v>
      </c>
    </row>
    <row r="469" spans="1:6" x14ac:dyDescent="0.2">
      <c r="C469" s="156" t="s">
        <v>138</v>
      </c>
      <c r="D469" s="11">
        <v>1548758</v>
      </c>
      <c r="E469" s="11">
        <v>33606</v>
      </c>
      <c r="F469" s="11">
        <f t="shared" si="180"/>
        <v>1582364</v>
      </c>
    </row>
    <row r="470" spans="1:6" x14ac:dyDescent="0.2">
      <c r="C470" s="124" t="s">
        <v>103</v>
      </c>
      <c r="D470" s="11">
        <v>1097</v>
      </c>
      <c r="E470" s="11">
        <v>0</v>
      </c>
      <c r="F470" s="11">
        <f t="shared" si="180"/>
        <v>1097</v>
      </c>
    </row>
    <row r="471" spans="1:6" x14ac:dyDescent="0.2">
      <c r="C471" s="124" t="s">
        <v>239</v>
      </c>
      <c r="D471" s="51">
        <v>3631</v>
      </c>
      <c r="E471" s="51">
        <v>0</v>
      </c>
      <c r="F471" s="11">
        <f t="shared" si="180"/>
        <v>3631</v>
      </c>
    </row>
    <row r="472" spans="1:6" ht="15" x14ac:dyDescent="0.25">
      <c r="B472" s="74"/>
      <c r="C472" s="140" t="s">
        <v>102</v>
      </c>
      <c r="D472" s="141">
        <v>0</v>
      </c>
      <c r="E472" s="42">
        <v>46158</v>
      </c>
      <c r="F472" s="42">
        <f t="shared" si="180"/>
        <v>46158</v>
      </c>
    </row>
    <row r="473" spans="1:6" s="17" customFormat="1" ht="11.25" x14ac:dyDescent="0.2">
      <c r="C473" s="154"/>
      <c r="D473" s="18"/>
      <c r="E473" s="18"/>
      <c r="F473" s="18"/>
    </row>
    <row r="474" spans="1:6" s="17" customFormat="1" ht="11.25" x14ac:dyDescent="0.2">
      <c r="C474" s="154"/>
      <c r="D474" s="18"/>
      <c r="E474" s="18"/>
      <c r="F474" s="18"/>
    </row>
    <row r="475" spans="1:6" s="4" customFormat="1" ht="15.75" x14ac:dyDescent="0.25">
      <c r="A475" s="4" t="s">
        <v>45</v>
      </c>
      <c r="B475" s="3" t="s">
        <v>193</v>
      </c>
      <c r="C475" s="153" t="s">
        <v>279</v>
      </c>
      <c r="D475" s="5"/>
      <c r="E475" s="5"/>
      <c r="F475" s="5"/>
    </row>
    <row r="476" spans="1:6" s="52" customFormat="1" x14ac:dyDescent="0.2">
      <c r="B476" s="99" t="s">
        <v>217</v>
      </c>
      <c r="C476" s="166"/>
      <c r="D476" s="51"/>
      <c r="E476" s="51"/>
      <c r="F476" s="51"/>
    </row>
    <row r="477" spans="1:6" s="6" customFormat="1" ht="14.25" x14ac:dyDescent="0.2">
      <c r="C477" s="130" t="s">
        <v>71</v>
      </c>
      <c r="D477" s="8">
        <f>SUM(D478:D479)</f>
        <v>34385144</v>
      </c>
      <c r="E477" s="8">
        <f t="shared" ref="E477:F477" si="181">SUM(E478:E479)</f>
        <v>450360</v>
      </c>
      <c r="F477" s="8">
        <f t="shared" si="181"/>
        <v>34835504</v>
      </c>
    </row>
    <row r="478" spans="1:6" x14ac:dyDescent="0.2">
      <c r="C478" s="124" t="s">
        <v>137</v>
      </c>
      <c r="D478" s="11">
        <v>15471997</v>
      </c>
      <c r="E478" s="11">
        <v>450360</v>
      </c>
      <c r="F478" s="11">
        <f t="shared" ref="F478:F479" si="182">D478+E478</f>
        <v>15922357</v>
      </c>
    </row>
    <row r="479" spans="1:6" x14ac:dyDescent="0.2">
      <c r="C479" s="124" t="s">
        <v>213</v>
      </c>
      <c r="D479" s="11">
        <v>18913147</v>
      </c>
      <c r="E479" s="11">
        <v>0</v>
      </c>
      <c r="F479" s="11">
        <f t="shared" si="182"/>
        <v>18913147</v>
      </c>
    </row>
    <row r="480" spans="1:6" s="6" customFormat="1" ht="14.25" x14ac:dyDescent="0.2">
      <c r="C480" s="130" t="s">
        <v>3</v>
      </c>
      <c r="D480" s="8">
        <f t="shared" ref="D480:F481" si="183">D481</f>
        <v>34385144</v>
      </c>
      <c r="E480" s="8">
        <f t="shared" si="183"/>
        <v>450360</v>
      </c>
      <c r="F480" s="8">
        <f t="shared" si="183"/>
        <v>34835504</v>
      </c>
    </row>
    <row r="481" spans="1:6" s="19" customFormat="1" ht="15" x14ac:dyDescent="0.25">
      <c r="C481" s="140" t="s">
        <v>2</v>
      </c>
      <c r="D481" s="42">
        <f t="shared" si="183"/>
        <v>34385144</v>
      </c>
      <c r="E481" s="42">
        <f t="shared" si="183"/>
        <v>450360</v>
      </c>
      <c r="F481" s="42">
        <f t="shared" si="183"/>
        <v>34835504</v>
      </c>
    </row>
    <row r="482" spans="1:6" x14ac:dyDescent="0.2">
      <c r="C482" s="124" t="s">
        <v>106</v>
      </c>
      <c r="D482" s="11">
        <v>34385144</v>
      </c>
      <c r="E482" s="11">
        <v>450360</v>
      </c>
      <c r="F482" s="11">
        <f t="shared" ref="F482" si="184">D482+E482</f>
        <v>34835504</v>
      </c>
    </row>
    <row r="483" spans="1:6" s="17" customFormat="1" ht="11.25" x14ac:dyDescent="0.2">
      <c r="C483" s="154"/>
      <c r="D483" s="18"/>
      <c r="E483" s="18"/>
      <c r="F483" s="18"/>
    </row>
    <row r="484" spans="1:6" s="17" customFormat="1" ht="11.25" x14ac:dyDescent="0.2">
      <c r="C484" s="154"/>
      <c r="D484" s="18"/>
      <c r="E484" s="18"/>
      <c r="F484" s="18"/>
    </row>
    <row r="485" spans="1:6" s="4" customFormat="1" ht="15.75" x14ac:dyDescent="0.25">
      <c r="A485" s="4" t="s">
        <v>59</v>
      </c>
      <c r="B485" s="3" t="s">
        <v>193</v>
      </c>
      <c r="C485" s="153" t="s">
        <v>194</v>
      </c>
      <c r="D485" s="5"/>
      <c r="E485" s="5"/>
      <c r="F485" s="5"/>
    </row>
    <row r="486" spans="1:6" s="76" customFormat="1" ht="12" x14ac:dyDescent="0.2">
      <c r="B486" s="99" t="s">
        <v>217</v>
      </c>
      <c r="C486" s="161"/>
      <c r="D486" s="78"/>
      <c r="E486" s="78"/>
      <c r="F486" s="78"/>
    </row>
    <row r="487" spans="1:6" s="6" customFormat="1" ht="14.25" x14ac:dyDescent="0.2">
      <c r="C487" s="130" t="s">
        <v>71</v>
      </c>
      <c r="D487" s="8">
        <f>SUM(D488:D489)</f>
        <v>40338819</v>
      </c>
      <c r="E487" s="8">
        <f t="shared" ref="E487:F487" si="185">SUM(E488:E489)</f>
        <v>8045341</v>
      </c>
      <c r="F487" s="8">
        <f t="shared" si="185"/>
        <v>48384160</v>
      </c>
    </row>
    <row r="488" spans="1:6" x14ac:dyDescent="0.2">
      <c r="C488" s="124" t="s">
        <v>137</v>
      </c>
      <c r="D488" s="11">
        <v>39480706</v>
      </c>
      <c r="E488" s="11">
        <v>8045341</v>
      </c>
      <c r="F488" s="11">
        <f t="shared" ref="F488:F489" si="186">D488+E488</f>
        <v>47526047</v>
      </c>
    </row>
    <row r="489" spans="1:6" x14ac:dyDescent="0.2">
      <c r="C489" s="124" t="s">
        <v>213</v>
      </c>
      <c r="D489" s="11">
        <v>858113</v>
      </c>
      <c r="E489" s="11">
        <v>0</v>
      </c>
      <c r="F489" s="11">
        <f t="shared" si="186"/>
        <v>858113</v>
      </c>
    </row>
    <row r="490" spans="1:6" s="6" customFormat="1" ht="14.25" x14ac:dyDescent="0.2">
      <c r="C490" s="130" t="s">
        <v>3</v>
      </c>
      <c r="D490" s="8">
        <f>D491</f>
        <v>40338819</v>
      </c>
      <c r="E490" s="8">
        <f t="shared" ref="E490:F490" si="187">E491</f>
        <v>8045341</v>
      </c>
      <c r="F490" s="8">
        <f t="shared" si="187"/>
        <v>48384160</v>
      </c>
    </row>
    <row r="491" spans="1:6" s="19" customFormat="1" ht="15" x14ac:dyDescent="0.25">
      <c r="C491" s="140" t="s">
        <v>2</v>
      </c>
      <c r="D491" s="42">
        <f>D493+D492</f>
        <v>40338819</v>
      </c>
      <c r="E491" s="42">
        <f t="shared" ref="E491:F491" si="188">E493+E492</f>
        <v>8045341</v>
      </c>
      <c r="F491" s="42">
        <f t="shared" si="188"/>
        <v>48384160</v>
      </c>
    </row>
    <row r="492" spans="1:6" x14ac:dyDescent="0.2">
      <c r="A492" s="102"/>
      <c r="B492" s="74"/>
      <c r="C492" s="124" t="s">
        <v>103</v>
      </c>
      <c r="D492" s="11">
        <v>900885</v>
      </c>
      <c r="E492" s="11">
        <v>180959</v>
      </c>
      <c r="F492" s="11">
        <f t="shared" ref="F492:F493" si="189">D492+E492</f>
        <v>1081844</v>
      </c>
    </row>
    <row r="493" spans="1:6" x14ac:dyDescent="0.2">
      <c r="C493" s="124" t="s">
        <v>106</v>
      </c>
      <c r="D493" s="11">
        <v>39437934</v>
      </c>
      <c r="E493" s="11">
        <v>7864382</v>
      </c>
      <c r="F493" s="11">
        <f t="shared" si="189"/>
        <v>47302316</v>
      </c>
    </row>
    <row r="494" spans="1:6" s="17" customFormat="1" ht="11.25" x14ac:dyDescent="0.2">
      <c r="C494" s="154"/>
      <c r="D494" s="18"/>
      <c r="E494" s="18"/>
      <c r="F494" s="18"/>
    </row>
    <row r="495" spans="1:6" s="17" customFormat="1" ht="11.25" x14ac:dyDescent="0.2">
      <c r="C495" s="154"/>
      <c r="D495" s="18"/>
      <c r="E495" s="18"/>
      <c r="F495" s="18"/>
    </row>
    <row r="496" spans="1:6" s="4" customFormat="1" ht="15.75" x14ac:dyDescent="0.25">
      <c r="A496" s="4" t="s">
        <v>218</v>
      </c>
      <c r="B496" s="3" t="s">
        <v>131</v>
      </c>
      <c r="C496" s="153" t="s">
        <v>228</v>
      </c>
      <c r="D496" s="5"/>
      <c r="E496" s="5"/>
      <c r="F496" s="5"/>
    </row>
    <row r="497" spans="1:6" s="17" customFormat="1" ht="11.25" x14ac:dyDescent="0.2">
      <c r="B497" s="16"/>
      <c r="C497" s="154"/>
      <c r="D497" s="18"/>
      <c r="E497" s="18"/>
      <c r="F497" s="18"/>
    </row>
    <row r="498" spans="1:6" s="6" customFormat="1" ht="15.75" x14ac:dyDescent="0.25">
      <c r="C498" s="153" t="s">
        <v>71</v>
      </c>
      <c r="D498" s="5">
        <f>SUM(D499:D500)</f>
        <v>17363522</v>
      </c>
      <c r="E498" s="5">
        <f t="shared" ref="E498:F498" si="190">SUM(E499:E500)</f>
        <v>1039938</v>
      </c>
      <c r="F498" s="5">
        <f t="shared" si="190"/>
        <v>18403460</v>
      </c>
    </row>
    <row r="499" spans="1:6" x14ac:dyDescent="0.2">
      <c r="C499" s="124" t="s">
        <v>137</v>
      </c>
      <c r="D499" s="11">
        <v>373436</v>
      </c>
      <c r="E499" s="11">
        <v>0</v>
      </c>
      <c r="F499" s="11">
        <f t="shared" ref="F499:F500" si="191">D499+E499</f>
        <v>373436</v>
      </c>
    </row>
    <row r="500" spans="1:6" x14ac:dyDescent="0.2">
      <c r="C500" s="158" t="s">
        <v>213</v>
      </c>
      <c r="D500" s="51">
        <v>16990086</v>
      </c>
      <c r="E500" s="51">
        <v>1039938</v>
      </c>
      <c r="F500" s="11">
        <f t="shared" si="191"/>
        <v>18030024</v>
      </c>
    </row>
    <row r="501" spans="1:6" s="4" customFormat="1" ht="15.75" x14ac:dyDescent="0.25">
      <c r="C501" s="153" t="s">
        <v>3</v>
      </c>
      <c r="D501" s="5">
        <f>D502+D508</f>
        <v>17363522</v>
      </c>
      <c r="E501" s="5">
        <f t="shared" ref="E501:F501" si="192">E502+E508</f>
        <v>1039938</v>
      </c>
      <c r="F501" s="5">
        <f t="shared" si="192"/>
        <v>18403460</v>
      </c>
    </row>
    <row r="502" spans="1:6" s="19" customFormat="1" ht="15" x14ac:dyDescent="0.25">
      <c r="C502" s="140" t="s">
        <v>2</v>
      </c>
      <c r="D502" s="42">
        <f>D503</f>
        <v>17160929</v>
      </c>
      <c r="E502" s="42">
        <f t="shared" ref="E502:F502" si="193">E503</f>
        <v>1039938</v>
      </c>
      <c r="F502" s="42">
        <f t="shared" si="193"/>
        <v>18200867</v>
      </c>
    </row>
    <row r="503" spans="1:6" x14ac:dyDescent="0.2">
      <c r="C503" s="124" t="s">
        <v>6</v>
      </c>
      <c r="D503" s="11">
        <v>17160929</v>
      </c>
      <c r="E503" s="11">
        <v>1039938</v>
      </c>
      <c r="F503" s="11">
        <f t="shared" ref="F503:F508" si="194">D503+E503</f>
        <v>18200867</v>
      </c>
    </row>
    <row r="504" spans="1:6" x14ac:dyDescent="0.2">
      <c r="C504" s="155" t="s">
        <v>134</v>
      </c>
      <c r="D504" s="11">
        <v>15160999</v>
      </c>
      <c r="E504" s="11">
        <v>934612</v>
      </c>
      <c r="F504" s="11">
        <f t="shared" si="194"/>
        <v>16095611</v>
      </c>
    </row>
    <row r="505" spans="1:6" s="55" customFormat="1" ht="12" x14ac:dyDescent="0.2">
      <c r="C505" s="159" t="s">
        <v>211</v>
      </c>
      <c r="D505" s="54">
        <v>15087257</v>
      </c>
      <c r="E505" s="54">
        <v>934612</v>
      </c>
      <c r="F505" s="54">
        <f t="shared" si="194"/>
        <v>16021869</v>
      </c>
    </row>
    <row r="506" spans="1:6" x14ac:dyDescent="0.2">
      <c r="C506" s="155" t="s">
        <v>138</v>
      </c>
      <c r="D506" s="11">
        <v>12240747</v>
      </c>
      <c r="E506" s="11">
        <v>756220</v>
      </c>
      <c r="F506" s="11">
        <f t="shared" si="194"/>
        <v>12996967</v>
      </c>
    </row>
    <row r="507" spans="1:6" s="55" customFormat="1" ht="12" x14ac:dyDescent="0.2">
      <c r="C507" s="160" t="s">
        <v>293</v>
      </c>
      <c r="D507" s="54">
        <v>12186265</v>
      </c>
      <c r="E507" s="54">
        <v>756220</v>
      </c>
      <c r="F507" s="54">
        <f t="shared" si="194"/>
        <v>12942485</v>
      </c>
    </row>
    <row r="508" spans="1:6" ht="15" x14ac:dyDescent="0.25">
      <c r="B508" s="74"/>
      <c r="C508" s="140" t="s">
        <v>102</v>
      </c>
      <c r="D508" s="42">
        <v>202593</v>
      </c>
      <c r="E508" s="42">
        <v>0</v>
      </c>
      <c r="F508" s="42">
        <f t="shared" si="194"/>
        <v>202593</v>
      </c>
    </row>
    <row r="509" spans="1:6" s="17" customFormat="1" ht="11.25" x14ac:dyDescent="0.2">
      <c r="C509" s="154"/>
      <c r="D509" s="18"/>
      <c r="E509" s="18"/>
      <c r="F509" s="18"/>
    </row>
    <row r="510" spans="1:6" s="17" customFormat="1" ht="11.25" x14ac:dyDescent="0.2">
      <c r="C510" s="154"/>
      <c r="D510" s="18"/>
      <c r="E510" s="18"/>
      <c r="F510" s="18"/>
    </row>
    <row r="511" spans="1:6" s="17" customFormat="1" ht="11.25" x14ac:dyDescent="0.2">
      <c r="C511" s="154"/>
      <c r="D511" s="18"/>
      <c r="E511" s="18"/>
      <c r="F511" s="18"/>
    </row>
    <row r="512" spans="1:6" s="17" customFormat="1" ht="15.75" x14ac:dyDescent="0.25">
      <c r="A512" s="114" t="s">
        <v>46</v>
      </c>
      <c r="B512" s="3" t="s">
        <v>116</v>
      </c>
      <c r="C512" s="153" t="s">
        <v>205</v>
      </c>
      <c r="D512" s="18"/>
      <c r="E512" s="18"/>
      <c r="F512" s="18"/>
    </row>
    <row r="513" spans="1:6" s="17" customFormat="1" ht="11.25" x14ac:dyDescent="0.2">
      <c r="A513" s="115"/>
      <c r="B513" s="16"/>
      <c r="C513" s="154"/>
      <c r="D513" s="18"/>
      <c r="E513" s="18"/>
      <c r="F513" s="18"/>
    </row>
    <row r="514" spans="1:6" s="6" customFormat="1" ht="14.25" x14ac:dyDescent="0.2">
      <c r="A514" s="101"/>
      <c r="B514" s="69"/>
      <c r="C514" s="130" t="s">
        <v>71</v>
      </c>
      <c r="D514" s="8">
        <f>SUM(D515:D518)</f>
        <v>5276387</v>
      </c>
      <c r="E514" s="8">
        <f t="shared" ref="E514:F514" si="195">SUM(E515:E518)</f>
        <v>139600</v>
      </c>
      <c r="F514" s="8">
        <f t="shared" si="195"/>
        <v>5415987</v>
      </c>
    </row>
    <row r="515" spans="1:6" x14ac:dyDescent="0.2">
      <c r="A515" s="102"/>
      <c r="B515" s="74"/>
      <c r="C515" s="124" t="s">
        <v>137</v>
      </c>
      <c r="D515" s="11">
        <v>5209733</v>
      </c>
      <c r="E515" s="11">
        <v>139600</v>
      </c>
      <c r="F515" s="11">
        <f t="shared" ref="F515:F518" si="196">D515+E515</f>
        <v>5349333</v>
      </c>
    </row>
    <row r="516" spans="1:6" s="52" customFormat="1" x14ac:dyDescent="0.2">
      <c r="B516" s="94"/>
      <c r="C516" s="158" t="s">
        <v>213</v>
      </c>
      <c r="D516" s="51">
        <v>33948</v>
      </c>
      <c r="E516" s="51">
        <v>0</v>
      </c>
      <c r="F516" s="11">
        <f t="shared" si="196"/>
        <v>33948</v>
      </c>
    </row>
    <row r="517" spans="1:6" x14ac:dyDescent="0.2">
      <c r="B517" s="74"/>
      <c r="C517" s="124" t="s">
        <v>135</v>
      </c>
      <c r="D517" s="11">
        <v>16108</v>
      </c>
      <c r="E517" s="11">
        <v>0</v>
      </c>
      <c r="F517" s="11">
        <f t="shared" si="196"/>
        <v>16108</v>
      </c>
    </row>
    <row r="518" spans="1:6" x14ac:dyDescent="0.2">
      <c r="A518" s="102"/>
      <c r="B518" s="74"/>
      <c r="C518" s="124" t="s">
        <v>238</v>
      </c>
      <c r="D518" s="11">
        <v>16598</v>
      </c>
      <c r="E518" s="11">
        <v>0</v>
      </c>
      <c r="F518" s="11">
        <f t="shared" si="196"/>
        <v>16598</v>
      </c>
    </row>
    <row r="519" spans="1:6" s="6" customFormat="1" ht="14.25" x14ac:dyDescent="0.2">
      <c r="A519" s="101"/>
      <c r="B519" s="69"/>
      <c r="C519" s="130" t="s">
        <v>3</v>
      </c>
      <c r="D519" s="8">
        <f>D520+D526</f>
        <v>5276387</v>
      </c>
      <c r="E519" s="8">
        <f t="shared" ref="E519:F519" si="197">E520+E526</f>
        <v>139600</v>
      </c>
      <c r="F519" s="8">
        <f t="shared" si="197"/>
        <v>5415987</v>
      </c>
    </row>
    <row r="520" spans="1:6" s="19" customFormat="1" ht="15" x14ac:dyDescent="0.25">
      <c r="A520" s="104"/>
      <c r="B520" s="28"/>
      <c r="C520" s="140" t="s">
        <v>2</v>
      </c>
      <c r="D520" s="42">
        <f>D521</f>
        <v>5216240</v>
      </c>
      <c r="E520" s="42">
        <f t="shared" ref="E520:F520" si="198">E521</f>
        <v>109600</v>
      </c>
      <c r="F520" s="42">
        <f t="shared" si="198"/>
        <v>5325840</v>
      </c>
    </row>
    <row r="521" spans="1:6" x14ac:dyDescent="0.2">
      <c r="A521" s="102"/>
      <c r="B521" s="74"/>
      <c r="C521" s="124" t="s">
        <v>6</v>
      </c>
      <c r="D521" s="11">
        <v>5216240</v>
      </c>
      <c r="E521" s="11">
        <v>109600</v>
      </c>
      <c r="F521" s="11">
        <f t="shared" ref="F521:F522" si="199">D521+E521</f>
        <v>5325840</v>
      </c>
    </row>
    <row r="522" spans="1:6" x14ac:dyDescent="0.2">
      <c r="A522" s="102"/>
      <c r="B522" s="74"/>
      <c r="C522" s="155" t="s">
        <v>134</v>
      </c>
      <c r="D522" s="11">
        <v>3781028</v>
      </c>
      <c r="E522" s="11">
        <v>42720</v>
      </c>
      <c r="F522" s="11">
        <f t="shared" si="199"/>
        <v>3823748</v>
      </c>
    </row>
    <row r="523" spans="1:6" s="55" customFormat="1" ht="12" x14ac:dyDescent="0.2">
      <c r="C523" s="159" t="s">
        <v>211</v>
      </c>
      <c r="D523" s="54">
        <v>33948</v>
      </c>
      <c r="E523" s="54">
        <v>0</v>
      </c>
      <c r="F523" s="54">
        <f t="shared" ref="F523:F524" si="200">D523+E523</f>
        <v>33948</v>
      </c>
    </row>
    <row r="524" spans="1:6" x14ac:dyDescent="0.2">
      <c r="A524" s="102"/>
      <c r="B524" s="74"/>
      <c r="C524" s="155" t="s">
        <v>138</v>
      </c>
      <c r="D524" s="11">
        <v>2955883</v>
      </c>
      <c r="E524" s="11">
        <v>34566</v>
      </c>
      <c r="F524" s="11">
        <f t="shared" si="200"/>
        <v>2990449</v>
      </c>
    </row>
    <row r="525" spans="1:6" s="55" customFormat="1" ht="12" x14ac:dyDescent="0.2">
      <c r="C525" s="160" t="s">
        <v>293</v>
      </c>
      <c r="D525" s="54">
        <v>27468</v>
      </c>
      <c r="E525" s="54">
        <v>0</v>
      </c>
      <c r="F525" s="54">
        <f t="shared" ref="F525" si="201">D525+E525</f>
        <v>27468</v>
      </c>
    </row>
    <row r="526" spans="1:6" ht="15" x14ac:dyDescent="0.25">
      <c r="B526" s="74"/>
      <c r="C526" s="140" t="s">
        <v>102</v>
      </c>
      <c r="D526" s="42">
        <v>60147</v>
      </c>
      <c r="E526" s="42">
        <v>30000</v>
      </c>
      <c r="F526" s="42">
        <f t="shared" ref="F526" si="202">D526+E526</f>
        <v>90147</v>
      </c>
    </row>
    <row r="527" spans="1:6" s="17" customFormat="1" ht="11.25" x14ac:dyDescent="0.2">
      <c r="A527" s="15"/>
      <c r="B527" s="91"/>
      <c r="C527" s="154"/>
      <c r="D527" s="18"/>
      <c r="E527" s="18"/>
      <c r="F527" s="18"/>
    </row>
    <row r="528" spans="1:6" s="17" customFormat="1" ht="11.25" x14ac:dyDescent="0.2">
      <c r="A528" s="15"/>
      <c r="B528" s="91"/>
      <c r="C528" s="154"/>
      <c r="D528" s="18"/>
      <c r="E528" s="18"/>
      <c r="F528" s="18"/>
    </row>
    <row r="529" spans="1:6" s="116" customFormat="1" ht="15.75" x14ac:dyDescent="0.25">
      <c r="A529" s="114" t="s">
        <v>63</v>
      </c>
      <c r="B529" s="3" t="s">
        <v>116</v>
      </c>
      <c r="C529" s="153" t="s">
        <v>241</v>
      </c>
      <c r="D529" s="5"/>
      <c r="E529" s="5"/>
      <c r="F529" s="5"/>
    </row>
    <row r="530" spans="1:6" s="117" customFormat="1" ht="11.25" x14ac:dyDescent="0.2">
      <c r="A530" s="115"/>
      <c r="B530" s="16"/>
      <c r="C530" s="154"/>
      <c r="D530" s="18"/>
      <c r="E530" s="18"/>
      <c r="F530" s="18"/>
    </row>
    <row r="531" spans="1:6" s="118" customFormat="1" ht="15" x14ac:dyDescent="0.25">
      <c r="A531" s="101"/>
      <c r="B531" s="69"/>
      <c r="C531" s="130" t="s">
        <v>71</v>
      </c>
      <c r="D531" s="8">
        <f>SUM(D532:D533)</f>
        <v>1438740</v>
      </c>
      <c r="E531" s="8">
        <f t="shared" ref="E531:F531" si="203">SUM(E532:E533)</f>
        <v>167171</v>
      </c>
      <c r="F531" s="8">
        <f t="shared" si="203"/>
        <v>1605911</v>
      </c>
    </row>
    <row r="532" spans="1:6" s="56" customFormat="1" x14ac:dyDescent="0.2">
      <c r="A532" s="102"/>
      <c r="B532" s="74"/>
      <c r="C532" s="124" t="s">
        <v>137</v>
      </c>
      <c r="D532" s="11">
        <v>1431564</v>
      </c>
      <c r="E532" s="11">
        <v>167171</v>
      </c>
      <c r="F532" s="11">
        <f t="shared" ref="F532:F533" si="204">D532+E532</f>
        <v>1598735</v>
      </c>
    </row>
    <row r="533" spans="1:6" s="52" customFormat="1" x14ac:dyDescent="0.2">
      <c r="B533" s="94"/>
      <c r="C533" s="158" t="s">
        <v>213</v>
      </c>
      <c r="D533" s="51">
        <v>7176</v>
      </c>
      <c r="E533" s="51">
        <v>0</v>
      </c>
      <c r="F533" s="11">
        <f t="shared" si="204"/>
        <v>7176</v>
      </c>
    </row>
    <row r="534" spans="1:6" s="118" customFormat="1" ht="15" x14ac:dyDescent="0.25">
      <c r="A534" s="101"/>
      <c r="B534" s="69"/>
      <c r="C534" s="130" t="s">
        <v>3</v>
      </c>
      <c r="D534" s="8">
        <f t="shared" ref="D534:F535" si="205">D535</f>
        <v>1438740</v>
      </c>
      <c r="E534" s="8">
        <f t="shared" si="205"/>
        <v>167171</v>
      </c>
      <c r="F534" s="8">
        <f t="shared" si="205"/>
        <v>1605911</v>
      </c>
    </row>
    <row r="535" spans="1:6" s="119" customFormat="1" ht="15" x14ac:dyDescent="0.25">
      <c r="A535" s="104"/>
      <c r="B535" s="28"/>
      <c r="C535" s="140" t="s">
        <v>2</v>
      </c>
      <c r="D535" s="42">
        <f t="shared" si="205"/>
        <v>1438740</v>
      </c>
      <c r="E535" s="42">
        <f t="shared" si="205"/>
        <v>167171</v>
      </c>
      <c r="F535" s="42">
        <f t="shared" si="205"/>
        <v>1605911</v>
      </c>
    </row>
    <row r="536" spans="1:6" x14ac:dyDescent="0.2">
      <c r="C536" s="124" t="s">
        <v>106</v>
      </c>
      <c r="D536" s="11">
        <v>1438740</v>
      </c>
      <c r="E536" s="11">
        <v>167171</v>
      </c>
      <c r="F536" s="11">
        <f t="shared" ref="F536" si="206">D536+E536</f>
        <v>1605911</v>
      </c>
    </row>
    <row r="537" spans="1:6" s="17" customFormat="1" ht="11.25" x14ac:dyDescent="0.2">
      <c r="A537" s="15"/>
      <c r="B537" s="91"/>
      <c r="C537" s="154"/>
      <c r="D537" s="18"/>
      <c r="E537" s="18"/>
      <c r="F537" s="18"/>
    </row>
    <row r="538" spans="1:6" s="17" customFormat="1" ht="11.25" x14ac:dyDescent="0.2">
      <c r="A538" s="15"/>
      <c r="B538" s="91"/>
      <c r="C538" s="154"/>
      <c r="D538" s="18"/>
      <c r="E538" s="18"/>
      <c r="F538" s="18"/>
    </row>
    <row r="539" spans="1:6" s="4" customFormat="1" ht="15.75" x14ac:dyDescent="0.25">
      <c r="A539" s="4" t="s">
        <v>47</v>
      </c>
      <c r="B539" s="3" t="s">
        <v>117</v>
      </c>
      <c r="C539" s="153" t="s">
        <v>15</v>
      </c>
      <c r="D539" s="5"/>
      <c r="E539" s="5"/>
      <c r="F539" s="5"/>
    </row>
    <row r="540" spans="1:6" s="17" customFormat="1" ht="11.25" x14ac:dyDescent="0.2">
      <c r="B540" s="16"/>
      <c r="C540" s="154"/>
      <c r="D540" s="18"/>
      <c r="E540" s="18"/>
      <c r="F540" s="18"/>
    </row>
    <row r="541" spans="1:6" s="6" customFormat="1" ht="14.25" x14ac:dyDescent="0.2">
      <c r="B541" s="69"/>
      <c r="C541" s="130" t="s">
        <v>71</v>
      </c>
      <c r="D541" s="8">
        <f>SUM(D542:D544)</f>
        <v>10563512</v>
      </c>
      <c r="E541" s="8">
        <f t="shared" ref="E541:F541" si="207">SUM(E542:E544)</f>
        <v>479731</v>
      </c>
      <c r="F541" s="8">
        <f t="shared" si="207"/>
        <v>11043243</v>
      </c>
    </row>
    <row r="542" spans="1:6" x14ac:dyDescent="0.2">
      <c r="B542" s="74"/>
      <c r="C542" s="124" t="s">
        <v>137</v>
      </c>
      <c r="D542" s="11">
        <v>8233917</v>
      </c>
      <c r="E542" s="11">
        <v>17186</v>
      </c>
      <c r="F542" s="11">
        <f t="shared" ref="F542:F544" si="208">D542+E542</f>
        <v>8251103</v>
      </c>
    </row>
    <row r="543" spans="1:6" s="52" customFormat="1" x14ac:dyDescent="0.2">
      <c r="B543" s="94"/>
      <c r="C543" s="158" t="s">
        <v>213</v>
      </c>
      <c r="D543" s="51">
        <v>236860</v>
      </c>
      <c r="E543" s="51">
        <v>5580</v>
      </c>
      <c r="F543" s="11">
        <f t="shared" si="208"/>
        <v>242440</v>
      </c>
    </row>
    <row r="544" spans="1:6" x14ac:dyDescent="0.2">
      <c r="B544" s="74"/>
      <c r="C544" s="124" t="s">
        <v>135</v>
      </c>
      <c r="D544" s="11">
        <v>2092735</v>
      </c>
      <c r="E544" s="11">
        <v>456965</v>
      </c>
      <c r="F544" s="11">
        <f t="shared" si="208"/>
        <v>2549700</v>
      </c>
    </row>
    <row r="545" spans="1:6" s="6" customFormat="1" ht="14.25" x14ac:dyDescent="0.2">
      <c r="B545" s="69"/>
      <c r="C545" s="130" t="s">
        <v>3</v>
      </c>
      <c r="D545" s="8">
        <f>D546+D552</f>
        <v>10563512</v>
      </c>
      <c r="E545" s="8">
        <f t="shared" ref="E545:F545" si="209">E546+E552</f>
        <v>479731</v>
      </c>
      <c r="F545" s="8">
        <f t="shared" si="209"/>
        <v>11043243</v>
      </c>
    </row>
    <row r="546" spans="1:6" s="19" customFormat="1" ht="15" x14ac:dyDescent="0.25">
      <c r="B546" s="28"/>
      <c r="C546" s="140" t="s">
        <v>2</v>
      </c>
      <c r="D546" s="42">
        <f>D547</f>
        <v>10485325</v>
      </c>
      <c r="E546" s="42">
        <f t="shared" ref="E546:F546" si="210">E547</f>
        <v>426741</v>
      </c>
      <c r="F546" s="42">
        <f t="shared" si="210"/>
        <v>10912066</v>
      </c>
    </row>
    <row r="547" spans="1:6" x14ac:dyDescent="0.2">
      <c r="B547" s="74"/>
      <c r="C547" s="124" t="s">
        <v>6</v>
      </c>
      <c r="D547" s="11">
        <v>10485325</v>
      </c>
      <c r="E547" s="11">
        <v>426741</v>
      </c>
      <c r="F547" s="11">
        <f t="shared" ref="F547:F552" si="211">D547+E547</f>
        <v>10912066</v>
      </c>
    </row>
    <row r="548" spans="1:6" x14ac:dyDescent="0.2">
      <c r="B548" s="74"/>
      <c r="C548" s="155" t="s">
        <v>134</v>
      </c>
      <c r="D548" s="11">
        <v>6347087</v>
      </c>
      <c r="E548" s="11">
        <v>22766</v>
      </c>
      <c r="F548" s="11">
        <f t="shared" si="211"/>
        <v>6369853</v>
      </c>
    </row>
    <row r="549" spans="1:6" s="55" customFormat="1" ht="12" x14ac:dyDescent="0.2">
      <c r="C549" s="159" t="s">
        <v>211</v>
      </c>
      <c r="D549" s="54">
        <v>181056</v>
      </c>
      <c r="E549" s="54">
        <v>5580</v>
      </c>
      <c r="F549" s="54">
        <f t="shared" si="211"/>
        <v>186636</v>
      </c>
    </row>
    <row r="550" spans="1:6" x14ac:dyDescent="0.2">
      <c r="B550" s="74"/>
      <c r="C550" s="155" t="s">
        <v>138</v>
      </c>
      <c r="D550" s="11">
        <v>4958518</v>
      </c>
      <c r="E550" s="11">
        <v>19486</v>
      </c>
      <c r="F550" s="11">
        <f t="shared" si="211"/>
        <v>4978004</v>
      </c>
    </row>
    <row r="551" spans="1:6" s="55" customFormat="1" ht="12" x14ac:dyDescent="0.2">
      <c r="C551" s="160" t="s">
        <v>293</v>
      </c>
      <c r="D551" s="54">
        <v>146498</v>
      </c>
      <c r="E551" s="54">
        <v>5580</v>
      </c>
      <c r="F551" s="54">
        <f t="shared" si="211"/>
        <v>152078</v>
      </c>
    </row>
    <row r="552" spans="1:6" ht="15" x14ac:dyDescent="0.25">
      <c r="B552" s="74"/>
      <c r="C552" s="140" t="s">
        <v>102</v>
      </c>
      <c r="D552" s="42">
        <v>78187</v>
      </c>
      <c r="E552" s="42">
        <v>52990</v>
      </c>
      <c r="F552" s="42">
        <f t="shared" si="211"/>
        <v>131177</v>
      </c>
    </row>
    <row r="553" spans="1:6" s="17" customFormat="1" ht="11.25" x14ac:dyDescent="0.2">
      <c r="B553" s="91"/>
      <c r="C553" s="154"/>
      <c r="D553" s="18"/>
      <c r="E553" s="18"/>
      <c r="F553" s="18"/>
    </row>
    <row r="554" spans="1:6" s="17" customFormat="1" ht="11.25" x14ac:dyDescent="0.2">
      <c r="B554" s="91"/>
      <c r="C554" s="154"/>
      <c r="D554" s="18"/>
      <c r="E554" s="18"/>
      <c r="F554" s="18"/>
    </row>
    <row r="555" spans="1:6" s="4" customFormat="1" ht="15.75" x14ac:dyDescent="0.25">
      <c r="A555" s="4" t="s">
        <v>60</v>
      </c>
      <c r="B555" s="3" t="s">
        <v>117</v>
      </c>
      <c r="C555" s="153" t="s">
        <v>61</v>
      </c>
      <c r="D555" s="5"/>
      <c r="E555" s="5"/>
      <c r="F555" s="5"/>
    </row>
    <row r="556" spans="1:6" s="17" customFormat="1" ht="11.25" x14ac:dyDescent="0.2">
      <c r="B556" s="16"/>
      <c r="C556" s="154"/>
      <c r="D556" s="18"/>
      <c r="E556" s="18"/>
      <c r="F556" s="18"/>
    </row>
    <row r="557" spans="1:6" s="6" customFormat="1" ht="14.25" x14ac:dyDescent="0.2">
      <c r="B557" s="69"/>
      <c r="C557" s="130" t="s">
        <v>71</v>
      </c>
      <c r="D557" s="8">
        <f>SUM(D558:D559)</f>
        <v>8528165</v>
      </c>
      <c r="E557" s="8">
        <f t="shared" ref="E557:F557" si="212">SUM(E558:E559)</f>
        <v>1180585</v>
      </c>
      <c r="F557" s="8">
        <f t="shared" si="212"/>
        <v>9708750</v>
      </c>
    </row>
    <row r="558" spans="1:6" x14ac:dyDescent="0.2">
      <c r="B558" s="74"/>
      <c r="C558" s="124" t="s">
        <v>137</v>
      </c>
      <c r="D558" s="11">
        <v>8141765</v>
      </c>
      <c r="E558" s="11">
        <v>1180585</v>
      </c>
      <c r="F558" s="11">
        <f t="shared" ref="F558:F559" si="213">D558+E558</f>
        <v>9322350</v>
      </c>
    </row>
    <row r="559" spans="1:6" s="52" customFormat="1" x14ac:dyDescent="0.2">
      <c r="B559" s="94"/>
      <c r="C559" s="158" t="s">
        <v>213</v>
      </c>
      <c r="D559" s="51">
        <v>386400</v>
      </c>
      <c r="E559" s="51">
        <v>0</v>
      </c>
      <c r="F559" s="11">
        <f t="shared" si="213"/>
        <v>386400</v>
      </c>
    </row>
    <row r="560" spans="1:6" s="6" customFormat="1" ht="14.25" x14ac:dyDescent="0.2">
      <c r="B560" s="69"/>
      <c r="C560" s="130" t="s">
        <v>3</v>
      </c>
      <c r="D560" s="8">
        <f t="shared" ref="D560:F561" si="214">D561</f>
        <v>8528165</v>
      </c>
      <c r="E560" s="8">
        <f t="shared" si="214"/>
        <v>1180585</v>
      </c>
      <c r="F560" s="8">
        <f t="shared" si="214"/>
        <v>9708750</v>
      </c>
    </row>
    <row r="561" spans="1:6" s="19" customFormat="1" ht="15" x14ac:dyDescent="0.25">
      <c r="B561" s="28"/>
      <c r="C561" s="140" t="s">
        <v>2</v>
      </c>
      <c r="D561" s="42">
        <f t="shared" si="214"/>
        <v>8528165</v>
      </c>
      <c r="E561" s="42">
        <f t="shared" si="214"/>
        <v>1180585</v>
      </c>
      <c r="F561" s="42">
        <f t="shared" si="214"/>
        <v>9708750</v>
      </c>
    </row>
    <row r="562" spans="1:6" x14ac:dyDescent="0.2">
      <c r="C562" s="124" t="s">
        <v>106</v>
      </c>
      <c r="D562" s="11">
        <v>8528165</v>
      </c>
      <c r="E562" s="11">
        <v>1180585</v>
      </c>
      <c r="F562" s="11">
        <f t="shared" ref="F562" si="215">D562+E562</f>
        <v>9708750</v>
      </c>
    </row>
    <row r="563" spans="1:6" s="17" customFormat="1" ht="11.25" x14ac:dyDescent="0.2">
      <c r="B563" s="91"/>
      <c r="C563" s="154"/>
      <c r="D563" s="18"/>
      <c r="E563" s="18"/>
      <c r="F563" s="18"/>
    </row>
    <row r="564" spans="1:6" s="17" customFormat="1" ht="11.25" x14ac:dyDescent="0.2">
      <c r="B564" s="91"/>
      <c r="C564" s="154"/>
      <c r="D564" s="18"/>
      <c r="E564" s="18"/>
      <c r="F564" s="18"/>
    </row>
    <row r="565" spans="1:6" s="4" customFormat="1" ht="15.75" x14ac:dyDescent="0.25">
      <c r="A565" s="4" t="s">
        <v>48</v>
      </c>
      <c r="B565" s="3" t="s">
        <v>115</v>
      </c>
      <c r="C565" s="153" t="s">
        <v>204</v>
      </c>
      <c r="D565" s="5"/>
      <c r="E565" s="5"/>
      <c r="F565" s="5"/>
    </row>
    <row r="566" spans="1:6" s="17" customFormat="1" ht="11.25" x14ac:dyDescent="0.2">
      <c r="B566" s="16"/>
      <c r="C566" s="154"/>
      <c r="D566" s="18"/>
      <c r="E566" s="18"/>
      <c r="F566" s="18"/>
    </row>
    <row r="567" spans="1:6" s="6" customFormat="1" ht="14.25" x14ac:dyDescent="0.2">
      <c r="B567" s="69"/>
      <c r="C567" s="130" t="s">
        <v>71</v>
      </c>
      <c r="D567" s="8">
        <f>SUM(D568:D570)</f>
        <v>1933630</v>
      </c>
      <c r="E567" s="8">
        <f t="shared" ref="E567:F567" si="216">SUM(E568:E570)</f>
        <v>58215</v>
      </c>
      <c r="F567" s="8">
        <f t="shared" si="216"/>
        <v>1991845</v>
      </c>
    </row>
    <row r="568" spans="1:6" x14ac:dyDescent="0.2">
      <c r="B568" s="74"/>
      <c r="C568" s="124" t="s">
        <v>137</v>
      </c>
      <c r="D568" s="11">
        <v>1806105</v>
      </c>
      <c r="E568" s="11">
        <v>58215</v>
      </c>
      <c r="F568" s="11">
        <f t="shared" ref="F568:F570" si="217">D568+E568</f>
        <v>1864320</v>
      </c>
    </row>
    <row r="569" spans="1:6" s="52" customFormat="1" x14ac:dyDescent="0.2">
      <c r="B569" s="94"/>
      <c r="C569" s="158" t="s">
        <v>213</v>
      </c>
      <c r="D569" s="51">
        <v>125000</v>
      </c>
      <c r="E569" s="51">
        <v>0</v>
      </c>
      <c r="F569" s="11">
        <f t="shared" si="217"/>
        <v>125000</v>
      </c>
    </row>
    <row r="570" spans="1:6" x14ac:dyDescent="0.2">
      <c r="B570" s="74"/>
      <c r="C570" s="124" t="s">
        <v>135</v>
      </c>
      <c r="D570" s="11">
        <v>2525</v>
      </c>
      <c r="E570" s="11">
        <v>0</v>
      </c>
      <c r="F570" s="11">
        <f t="shared" si="217"/>
        <v>2525</v>
      </c>
    </row>
    <row r="571" spans="1:6" s="6" customFormat="1" ht="14.25" x14ac:dyDescent="0.2">
      <c r="B571" s="69"/>
      <c r="C571" s="130" t="s">
        <v>3</v>
      </c>
      <c r="D571" s="8">
        <f>D572+D578</f>
        <v>1933630</v>
      </c>
      <c r="E571" s="8">
        <f t="shared" ref="E571:F571" si="218">E572+E578</f>
        <v>58215</v>
      </c>
      <c r="F571" s="8">
        <f t="shared" si="218"/>
        <v>1991845</v>
      </c>
    </row>
    <row r="572" spans="1:6" s="19" customFormat="1" ht="15" x14ac:dyDescent="0.25">
      <c r="B572" s="28"/>
      <c r="C572" s="140" t="s">
        <v>2</v>
      </c>
      <c r="D572" s="42">
        <f>D573</f>
        <v>1914830</v>
      </c>
      <c r="E572" s="42">
        <f t="shared" ref="E572:F572" si="219">E573</f>
        <v>58215</v>
      </c>
      <c r="F572" s="42">
        <f t="shared" si="219"/>
        <v>1973045</v>
      </c>
    </row>
    <row r="573" spans="1:6" x14ac:dyDescent="0.2">
      <c r="B573" s="74"/>
      <c r="C573" s="124" t="s">
        <v>6</v>
      </c>
      <c r="D573" s="11">
        <v>1914830</v>
      </c>
      <c r="E573" s="11">
        <v>58215</v>
      </c>
      <c r="F573" s="11">
        <f t="shared" ref="F573:F578" si="220">D573+E573</f>
        <v>1973045</v>
      </c>
    </row>
    <row r="574" spans="1:6" x14ac:dyDescent="0.2">
      <c r="B574" s="74"/>
      <c r="C574" s="155" t="s">
        <v>134</v>
      </c>
      <c r="D574" s="11">
        <v>1266540</v>
      </c>
      <c r="E574" s="11">
        <v>27150</v>
      </c>
      <c r="F574" s="11">
        <f t="shared" si="220"/>
        <v>1293690</v>
      </c>
    </row>
    <row r="575" spans="1:6" s="55" customFormat="1" ht="12" x14ac:dyDescent="0.2">
      <c r="C575" s="159" t="s">
        <v>211</v>
      </c>
      <c r="D575" s="54">
        <v>93750</v>
      </c>
      <c r="E575" s="54">
        <v>0</v>
      </c>
      <c r="F575" s="54">
        <f t="shared" si="220"/>
        <v>93750</v>
      </c>
    </row>
    <row r="576" spans="1:6" x14ac:dyDescent="0.2">
      <c r="B576" s="74"/>
      <c r="C576" s="156" t="s">
        <v>138</v>
      </c>
      <c r="D576" s="11">
        <v>994198</v>
      </c>
      <c r="E576" s="11">
        <v>6968</v>
      </c>
      <c r="F576" s="11">
        <f t="shared" si="220"/>
        <v>1001166</v>
      </c>
    </row>
    <row r="577" spans="1:6" s="55" customFormat="1" ht="12" x14ac:dyDescent="0.2">
      <c r="C577" s="160" t="s">
        <v>293</v>
      </c>
      <c r="D577" s="54">
        <v>75856</v>
      </c>
      <c r="E577" s="54">
        <v>0</v>
      </c>
      <c r="F577" s="54">
        <f t="shared" si="220"/>
        <v>75856</v>
      </c>
    </row>
    <row r="578" spans="1:6" s="19" customFormat="1" ht="15" x14ac:dyDescent="0.25">
      <c r="C578" s="140" t="s">
        <v>102</v>
      </c>
      <c r="D578" s="42">
        <v>18800</v>
      </c>
      <c r="E578" s="42">
        <v>0</v>
      </c>
      <c r="F578" s="42">
        <f t="shared" si="220"/>
        <v>18800</v>
      </c>
    </row>
    <row r="579" spans="1:6" s="17" customFormat="1" ht="11.25" x14ac:dyDescent="0.2">
      <c r="B579" s="91"/>
      <c r="C579" s="154"/>
      <c r="D579" s="18"/>
      <c r="E579" s="18"/>
      <c r="F579" s="18"/>
    </row>
    <row r="580" spans="1:6" s="17" customFormat="1" ht="11.25" x14ac:dyDescent="0.2">
      <c r="B580" s="91"/>
      <c r="C580" s="154"/>
      <c r="D580" s="18"/>
      <c r="E580" s="18"/>
      <c r="F580" s="18"/>
    </row>
    <row r="581" spans="1:6" s="17" customFormat="1" ht="11.25" x14ac:dyDescent="0.2">
      <c r="B581" s="91"/>
      <c r="C581" s="154"/>
      <c r="D581" s="18"/>
      <c r="E581" s="18"/>
      <c r="F581" s="18"/>
    </row>
    <row r="582" spans="1:6" s="17" customFormat="1" ht="11.25" x14ac:dyDescent="0.2">
      <c r="B582" s="91"/>
      <c r="C582" s="154"/>
      <c r="D582" s="18"/>
      <c r="E582" s="18"/>
      <c r="F582" s="18"/>
    </row>
    <row r="583" spans="1:6" s="17" customFormat="1" ht="11.25" x14ac:dyDescent="0.2">
      <c r="B583" s="91"/>
      <c r="C583" s="154"/>
      <c r="D583" s="18"/>
      <c r="E583" s="18"/>
      <c r="F583" s="18"/>
    </row>
    <row r="584" spans="1:6" s="17" customFormat="1" ht="11.25" x14ac:dyDescent="0.2">
      <c r="B584" s="91"/>
      <c r="C584" s="154"/>
      <c r="D584" s="18"/>
      <c r="E584" s="18"/>
      <c r="F584" s="18"/>
    </row>
    <row r="585" spans="1:6" s="17" customFormat="1" ht="11.25" x14ac:dyDescent="0.2">
      <c r="B585" s="91"/>
      <c r="C585" s="154"/>
      <c r="D585" s="18"/>
      <c r="E585" s="18"/>
      <c r="F585" s="18"/>
    </row>
    <row r="586" spans="1:6" s="4" customFormat="1" ht="15.75" x14ac:dyDescent="0.25">
      <c r="A586" s="4" t="s">
        <v>78</v>
      </c>
      <c r="B586" s="3" t="s">
        <v>115</v>
      </c>
      <c r="C586" s="153" t="s">
        <v>80</v>
      </c>
      <c r="D586" s="5"/>
      <c r="E586" s="5"/>
      <c r="F586" s="5"/>
    </row>
    <row r="587" spans="1:6" s="17" customFormat="1" ht="11.25" x14ac:dyDescent="0.2">
      <c r="B587" s="16"/>
      <c r="C587" s="154"/>
      <c r="D587" s="18"/>
      <c r="E587" s="18"/>
      <c r="F587" s="18"/>
    </row>
    <row r="588" spans="1:6" s="6" customFormat="1" ht="14.25" x14ac:dyDescent="0.2">
      <c r="B588" s="69"/>
      <c r="C588" s="130" t="s">
        <v>71</v>
      </c>
      <c r="D588" s="8">
        <f>SUM(D589:D590)</f>
        <v>2402831</v>
      </c>
      <c r="E588" s="8">
        <f t="shared" ref="E588:F588" si="221">SUM(E589:E590)</f>
        <v>1162601</v>
      </c>
      <c r="F588" s="8">
        <f t="shared" si="221"/>
        <v>3565432</v>
      </c>
    </row>
    <row r="589" spans="1:6" x14ac:dyDescent="0.2">
      <c r="B589" s="74"/>
      <c r="C589" s="124" t="s">
        <v>137</v>
      </c>
      <c r="D589" s="11">
        <v>2402831</v>
      </c>
      <c r="E589" s="11">
        <v>1155885</v>
      </c>
      <c r="F589" s="11">
        <f t="shared" ref="F589:F590" si="222">D589+E589</f>
        <v>3558716</v>
      </c>
    </row>
    <row r="590" spans="1:6" x14ac:dyDescent="0.2">
      <c r="B590" s="74"/>
      <c r="C590" s="124" t="s">
        <v>135</v>
      </c>
      <c r="D590" s="125">
        <v>0</v>
      </c>
      <c r="E590" s="11">
        <v>6716</v>
      </c>
      <c r="F590" s="11">
        <f t="shared" si="222"/>
        <v>6716</v>
      </c>
    </row>
    <row r="591" spans="1:6" s="6" customFormat="1" ht="14.25" x14ac:dyDescent="0.2">
      <c r="B591" s="69"/>
      <c r="C591" s="130" t="s">
        <v>3</v>
      </c>
      <c r="D591" s="8">
        <f t="shared" ref="D591:F592" si="223">D592</f>
        <v>2402831</v>
      </c>
      <c r="E591" s="8">
        <f t="shared" si="223"/>
        <v>1162601</v>
      </c>
      <c r="F591" s="8">
        <f t="shared" si="223"/>
        <v>3565432</v>
      </c>
    </row>
    <row r="592" spans="1:6" s="19" customFormat="1" ht="15" x14ac:dyDescent="0.25">
      <c r="B592" s="28"/>
      <c r="C592" s="140" t="s">
        <v>2</v>
      </c>
      <c r="D592" s="42">
        <f t="shared" si="223"/>
        <v>2402831</v>
      </c>
      <c r="E592" s="42">
        <f t="shared" si="223"/>
        <v>1162601</v>
      </c>
      <c r="F592" s="42">
        <f t="shared" si="223"/>
        <v>3565432</v>
      </c>
    </row>
    <row r="593" spans="1:6" x14ac:dyDescent="0.2">
      <c r="C593" s="124" t="s">
        <v>106</v>
      </c>
      <c r="D593" s="11">
        <v>2402831</v>
      </c>
      <c r="E593" s="11">
        <v>1162601</v>
      </c>
      <c r="F593" s="11">
        <f t="shared" ref="F593" si="224">D593+E593</f>
        <v>3565432</v>
      </c>
    </row>
    <row r="594" spans="1:6" s="17" customFormat="1" ht="11.25" x14ac:dyDescent="0.2">
      <c r="B594" s="91"/>
      <c r="C594" s="154"/>
      <c r="D594" s="18"/>
      <c r="E594" s="18"/>
      <c r="F594" s="18"/>
    </row>
    <row r="595" spans="1:6" s="17" customFormat="1" ht="11.25" x14ac:dyDescent="0.2">
      <c r="B595" s="91"/>
      <c r="C595" s="154"/>
      <c r="D595" s="18"/>
      <c r="E595" s="18"/>
      <c r="F595" s="18"/>
    </row>
    <row r="596" spans="1:6" s="48" customFormat="1" ht="15.75" x14ac:dyDescent="0.25">
      <c r="A596" s="4" t="s">
        <v>50</v>
      </c>
      <c r="B596" s="3" t="s">
        <v>115</v>
      </c>
      <c r="C596" s="153" t="s">
        <v>187</v>
      </c>
      <c r="D596" s="5"/>
      <c r="E596" s="5"/>
      <c r="F596" s="5"/>
    </row>
    <row r="597" spans="1:6" s="17" customFormat="1" ht="11.25" x14ac:dyDescent="0.2">
      <c r="B597" s="16"/>
      <c r="C597" s="154"/>
      <c r="D597" s="18"/>
      <c r="E597" s="18"/>
      <c r="F597" s="18"/>
    </row>
    <row r="598" spans="1:6" s="48" customFormat="1" ht="14.25" x14ac:dyDescent="0.2">
      <c r="A598" s="6"/>
      <c r="B598" s="69"/>
      <c r="C598" s="130" t="s">
        <v>71</v>
      </c>
      <c r="D598" s="8">
        <f>D599+D601+D600</f>
        <v>9724116</v>
      </c>
      <c r="E598" s="8">
        <f t="shared" ref="E598:F598" si="225">E599+E601+E600</f>
        <v>727640</v>
      </c>
      <c r="F598" s="8">
        <f t="shared" si="225"/>
        <v>10451756</v>
      </c>
    </row>
    <row r="599" spans="1:6" s="48" customFormat="1" x14ac:dyDescent="0.2">
      <c r="A599" s="10"/>
      <c r="B599" s="74"/>
      <c r="C599" s="124" t="s">
        <v>137</v>
      </c>
      <c r="D599" s="11">
        <v>9237602</v>
      </c>
      <c r="E599" s="11">
        <v>566714</v>
      </c>
      <c r="F599" s="11">
        <f t="shared" ref="F599:F601" si="226">D599+E599</f>
        <v>9804316</v>
      </c>
    </row>
    <row r="600" spans="1:6" s="48" customFormat="1" x14ac:dyDescent="0.2">
      <c r="A600" s="10"/>
      <c r="B600" s="74"/>
      <c r="C600" s="158" t="s">
        <v>213</v>
      </c>
      <c r="D600" s="11">
        <v>400663</v>
      </c>
      <c r="E600" s="11">
        <v>160926</v>
      </c>
      <c r="F600" s="11">
        <f t="shared" si="226"/>
        <v>561589</v>
      </c>
    </row>
    <row r="601" spans="1:6" x14ac:dyDescent="0.2">
      <c r="B601" s="74"/>
      <c r="C601" s="124" t="s">
        <v>135</v>
      </c>
      <c r="D601" s="11">
        <v>85851</v>
      </c>
      <c r="E601" s="11">
        <v>0</v>
      </c>
      <c r="F601" s="11">
        <f t="shared" si="226"/>
        <v>85851</v>
      </c>
    </row>
    <row r="602" spans="1:6" s="48" customFormat="1" ht="14.25" x14ac:dyDescent="0.2">
      <c r="A602" s="6"/>
      <c r="B602" s="69"/>
      <c r="C602" s="130" t="s">
        <v>3</v>
      </c>
      <c r="D602" s="8">
        <f>D603+D610</f>
        <v>9724116</v>
      </c>
      <c r="E602" s="8">
        <f t="shared" ref="E602:F602" si="227">E603+E610</f>
        <v>727640</v>
      </c>
      <c r="F602" s="8">
        <f t="shared" si="227"/>
        <v>10451756</v>
      </c>
    </row>
    <row r="603" spans="1:6" s="48" customFormat="1" ht="15" x14ac:dyDescent="0.25">
      <c r="A603" s="19"/>
      <c r="B603" s="28"/>
      <c r="C603" s="140" t="s">
        <v>2</v>
      </c>
      <c r="D603" s="42">
        <f>D604+D609</f>
        <v>9724116</v>
      </c>
      <c r="E603" s="42">
        <f t="shared" ref="E603:F603" si="228">E604+E609</f>
        <v>722390</v>
      </c>
      <c r="F603" s="42">
        <f t="shared" si="228"/>
        <v>10446506</v>
      </c>
    </row>
    <row r="604" spans="1:6" s="48" customFormat="1" x14ac:dyDescent="0.2">
      <c r="A604" s="10"/>
      <c r="B604" s="74"/>
      <c r="C604" s="124" t="s">
        <v>6</v>
      </c>
      <c r="D604" s="11">
        <v>9546149</v>
      </c>
      <c r="E604" s="11">
        <v>722390</v>
      </c>
      <c r="F604" s="11">
        <f t="shared" ref="F604:F610" si="229">D604+E604</f>
        <v>10268539</v>
      </c>
    </row>
    <row r="605" spans="1:6" s="48" customFormat="1" x14ac:dyDescent="0.2">
      <c r="A605" s="10"/>
      <c r="B605" s="74"/>
      <c r="C605" s="170" t="s">
        <v>134</v>
      </c>
      <c r="D605" s="11">
        <v>8422846</v>
      </c>
      <c r="E605" s="11">
        <v>514398</v>
      </c>
      <c r="F605" s="11">
        <f t="shared" si="229"/>
        <v>8937244</v>
      </c>
    </row>
    <row r="606" spans="1:6" s="55" customFormat="1" ht="12" x14ac:dyDescent="0.2">
      <c r="C606" s="159" t="s">
        <v>211</v>
      </c>
      <c r="D606" s="54">
        <v>274607</v>
      </c>
      <c r="E606" s="54">
        <v>160790</v>
      </c>
      <c r="F606" s="54">
        <f t="shared" si="229"/>
        <v>435397</v>
      </c>
    </row>
    <row r="607" spans="1:6" s="48" customFormat="1" x14ac:dyDescent="0.2">
      <c r="A607" s="10"/>
      <c r="B607" s="74"/>
      <c r="C607" s="155" t="s">
        <v>138</v>
      </c>
      <c r="D607" s="11">
        <v>6557986</v>
      </c>
      <c r="E607" s="11">
        <v>415042</v>
      </c>
      <c r="F607" s="11">
        <f t="shared" si="229"/>
        <v>6973028</v>
      </c>
    </row>
    <row r="608" spans="1:6" s="55" customFormat="1" ht="12" x14ac:dyDescent="0.2">
      <c r="C608" s="160" t="s">
        <v>293</v>
      </c>
      <c r="D608" s="54">
        <v>222193</v>
      </c>
      <c r="E608" s="54">
        <v>130099</v>
      </c>
      <c r="F608" s="54">
        <f t="shared" si="229"/>
        <v>352292</v>
      </c>
    </row>
    <row r="609" spans="1:6" x14ac:dyDescent="0.2">
      <c r="C609" s="124" t="s">
        <v>106</v>
      </c>
      <c r="D609" s="11">
        <v>177967</v>
      </c>
      <c r="E609" s="11">
        <v>0</v>
      </c>
      <c r="F609" s="11">
        <f t="shared" si="229"/>
        <v>177967</v>
      </c>
    </row>
    <row r="610" spans="1:6" ht="15" x14ac:dyDescent="0.25">
      <c r="B610" s="74"/>
      <c r="C610" s="140" t="s">
        <v>102</v>
      </c>
      <c r="D610" s="42">
        <v>0</v>
      </c>
      <c r="E610" s="42">
        <v>5250</v>
      </c>
      <c r="F610" s="42">
        <f t="shared" si="229"/>
        <v>5250</v>
      </c>
    </row>
    <row r="611" spans="1:6" s="17" customFormat="1" ht="11.25" x14ac:dyDescent="0.2">
      <c r="B611" s="91"/>
      <c r="C611" s="154"/>
      <c r="D611" s="18"/>
      <c r="E611" s="18"/>
      <c r="F611" s="18"/>
    </row>
    <row r="612" spans="1:6" s="17" customFormat="1" ht="11.25" x14ac:dyDescent="0.2">
      <c r="B612" s="91"/>
      <c r="C612" s="154"/>
      <c r="D612" s="18"/>
      <c r="E612" s="18"/>
      <c r="F612" s="18"/>
    </row>
    <row r="613" spans="1:6" s="17" customFormat="1" ht="15.75" x14ac:dyDescent="0.25">
      <c r="A613" s="4" t="s">
        <v>215</v>
      </c>
      <c r="B613" s="3" t="s">
        <v>112</v>
      </c>
      <c r="C613" s="167" t="s">
        <v>229</v>
      </c>
      <c r="D613" s="5"/>
      <c r="E613" s="5"/>
      <c r="F613" s="5"/>
    </row>
    <row r="614" spans="1:6" s="17" customFormat="1" ht="15.75" x14ac:dyDescent="0.25">
      <c r="A614" s="4"/>
      <c r="B614" s="3"/>
      <c r="C614" s="167" t="s">
        <v>230</v>
      </c>
      <c r="D614" s="5"/>
      <c r="E614" s="5"/>
      <c r="F614" s="5"/>
    </row>
    <row r="615" spans="1:6" s="17" customFormat="1" ht="11.25" x14ac:dyDescent="0.2">
      <c r="B615" s="16"/>
      <c r="C615" s="154"/>
      <c r="D615" s="18"/>
      <c r="E615" s="18"/>
      <c r="F615" s="18"/>
    </row>
    <row r="616" spans="1:6" s="17" customFormat="1" ht="14.25" x14ac:dyDescent="0.2">
      <c r="A616" s="6"/>
      <c r="B616" s="69"/>
      <c r="C616" s="130" t="s">
        <v>71</v>
      </c>
      <c r="D616" s="8">
        <f>D617</f>
        <v>369865</v>
      </c>
      <c r="E616" s="8">
        <f t="shared" ref="E616:F616" si="230">E617</f>
        <v>92788</v>
      </c>
      <c r="F616" s="8">
        <f t="shared" si="230"/>
        <v>462653</v>
      </c>
    </row>
    <row r="617" spans="1:6" s="17" customFormat="1" x14ac:dyDescent="0.2">
      <c r="A617" s="10"/>
      <c r="B617" s="74"/>
      <c r="C617" s="124" t="s">
        <v>137</v>
      </c>
      <c r="D617" s="11">
        <v>369865</v>
      </c>
      <c r="E617" s="11">
        <v>92788</v>
      </c>
      <c r="F617" s="11">
        <f t="shared" ref="F617" si="231">D617+E617</f>
        <v>462653</v>
      </c>
    </row>
    <row r="618" spans="1:6" s="17" customFormat="1" ht="14.25" x14ac:dyDescent="0.2">
      <c r="A618" s="6"/>
      <c r="B618" s="69"/>
      <c r="C618" s="130" t="s">
        <v>3</v>
      </c>
      <c r="D618" s="8">
        <f>D619</f>
        <v>369865</v>
      </c>
      <c r="E618" s="8">
        <f t="shared" ref="E618:F618" si="232">E619</f>
        <v>92788</v>
      </c>
      <c r="F618" s="8">
        <f t="shared" si="232"/>
        <v>462653</v>
      </c>
    </row>
    <row r="619" spans="1:6" s="17" customFormat="1" ht="15" x14ac:dyDescent="0.25">
      <c r="A619" s="19"/>
      <c r="B619" s="28"/>
      <c r="C619" s="140" t="s">
        <v>2</v>
      </c>
      <c r="D619" s="42">
        <f>D620+D621</f>
        <v>369865</v>
      </c>
      <c r="E619" s="42">
        <f t="shared" ref="E619:F619" si="233">E620+E621</f>
        <v>92788</v>
      </c>
      <c r="F619" s="42">
        <f t="shared" si="233"/>
        <v>462653</v>
      </c>
    </row>
    <row r="620" spans="1:6" s="17" customFormat="1" x14ac:dyDescent="0.2">
      <c r="A620" s="10"/>
      <c r="B620" s="64"/>
      <c r="C620" s="124" t="s">
        <v>1</v>
      </c>
      <c r="D620" s="11">
        <v>313865</v>
      </c>
      <c r="E620" s="11">
        <v>88394</v>
      </c>
      <c r="F620" s="11">
        <f t="shared" ref="F620:F621" si="234">D620+E620</f>
        <v>402259</v>
      </c>
    </row>
    <row r="621" spans="1:6" x14ac:dyDescent="0.2">
      <c r="C621" s="124" t="s">
        <v>106</v>
      </c>
      <c r="D621" s="11">
        <v>56000</v>
      </c>
      <c r="E621" s="11">
        <v>4394</v>
      </c>
      <c r="F621" s="11">
        <f t="shared" si="234"/>
        <v>60394</v>
      </c>
    </row>
    <row r="622" spans="1:6" s="17" customFormat="1" ht="11.25" x14ac:dyDescent="0.2">
      <c r="B622" s="91"/>
      <c r="C622" s="154"/>
      <c r="D622" s="18"/>
      <c r="E622" s="18"/>
      <c r="F622" s="18"/>
    </row>
    <row r="623" spans="1:6" s="17" customFormat="1" ht="11.25" x14ac:dyDescent="0.2">
      <c r="B623" s="91"/>
      <c r="C623" s="154"/>
      <c r="D623" s="18"/>
      <c r="E623" s="18"/>
      <c r="F623" s="18"/>
    </row>
    <row r="624" spans="1:6" s="4" customFormat="1" ht="15.75" x14ac:dyDescent="0.25">
      <c r="A624" s="4" t="s">
        <v>49</v>
      </c>
      <c r="B624" s="3" t="s">
        <v>115</v>
      </c>
      <c r="C624" s="153" t="s">
        <v>203</v>
      </c>
      <c r="D624" s="5"/>
      <c r="E624" s="5"/>
      <c r="F624" s="5"/>
    </row>
    <row r="625" spans="1:6" s="17" customFormat="1" ht="11.25" x14ac:dyDescent="0.2">
      <c r="B625" s="16"/>
      <c r="C625" s="154"/>
      <c r="D625" s="18"/>
      <c r="E625" s="18"/>
      <c r="F625" s="18"/>
    </row>
    <row r="626" spans="1:6" s="6" customFormat="1" ht="14.25" x14ac:dyDescent="0.2">
      <c r="B626" s="69"/>
      <c r="C626" s="130" t="s">
        <v>71</v>
      </c>
      <c r="D626" s="8">
        <f>D627+D628</f>
        <v>174842</v>
      </c>
      <c r="E626" s="8">
        <f t="shared" ref="E626:F626" si="235">E627+E628</f>
        <v>2400</v>
      </c>
      <c r="F626" s="8">
        <f t="shared" si="235"/>
        <v>177242</v>
      </c>
    </row>
    <row r="627" spans="1:6" x14ac:dyDescent="0.2">
      <c r="B627" s="74"/>
      <c r="C627" s="124" t="s">
        <v>137</v>
      </c>
      <c r="D627" s="11">
        <v>174842</v>
      </c>
      <c r="E627" s="11">
        <v>0</v>
      </c>
      <c r="F627" s="11">
        <f t="shared" ref="F627:F628" si="236">D627+E627</f>
        <v>174842</v>
      </c>
    </row>
    <row r="628" spans="1:6" x14ac:dyDescent="0.2">
      <c r="B628" s="74"/>
      <c r="C628" s="124" t="s">
        <v>135</v>
      </c>
      <c r="D628" s="11">
        <v>0</v>
      </c>
      <c r="E628" s="11">
        <v>2400</v>
      </c>
      <c r="F628" s="11">
        <f t="shared" si="236"/>
        <v>2400</v>
      </c>
    </row>
    <row r="629" spans="1:6" s="6" customFormat="1" ht="14.25" x14ac:dyDescent="0.2">
      <c r="B629" s="69"/>
      <c r="C629" s="130" t="s">
        <v>3</v>
      </c>
      <c r="D629" s="8">
        <f>D630+D632</f>
        <v>174842</v>
      </c>
      <c r="E629" s="8">
        <f t="shared" ref="E629:F629" si="237">E630+E632</f>
        <v>2400</v>
      </c>
      <c r="F629" s="8">
        <f t="shared" si="237"/>
        <v>177242</v>
      </c>
    </row>
    <row r="630" spans="1:6" s="19" customFormat="1" ht="15" x14ac:dyDescent="0.25">
      <c r="B630" s="28"/>
      <c r="C630" s="140" t="s">
        <v>2</v>
      </c>
      <c r="D630" s="42">
        <f>D631</f>
        <v>104842</v>
      </c>
      <c r="E630" s="42">
        <f t="shared" ref="E630:F630" si="238">E631</f>
        <v>-22600</v>
      </c>
      <c r="F630" s="42">
        <f t="shared" si="238"/>
        <v>82242</v>
      </c>
    </row>
    <row r="631" spans="1:6" x14ac:dyDescent="0.2">
      <c r="B631" s="74"/>
      <c r="C631" s="124" t="s">
        <v>1</v>
      </c>
      <c r="D631" s="11">
        <v>104842</v>
      </c>
      <c r="E631" s="11">
        <v>-22600</v>
      </c>
      <c r="F631" s="11">
        <f t="shared" ref="F631:F632" si="239">D631+E631</f>
        <v>82242</v>
      </c>
    </row>
    <row r="632" spans="1:6" ht="15" x14ac:dyDescent="0.25">
      <c r="B632" s="74"/>
      <c r="C632" s="140" t="s">
        <v>102</v>
      </c>
      <c r="D632" s="42">
        <v>70000</v>
      </c>
      <c r="E632" s="42">
        <v>25000</v>
      </c>
      <c r="F632" s="42">
        <f t="shared" si="239"/>
        <v>95000</v>
      </c>
    </row>
    <row r="633" spans="1:6" s="17" customFormat="1" ht="11.25" x14ac:dyDescent="0.2">
      <c r="B633" s="91"/>
      <c r="C633" s="154"/>
      <c r="D633" s="18"/>
      <c r="E633" s="18"/>
      <c r="F633" s="18"/>
    </row>
    <row r="634" spans="1:6" s="17" customFormat="1" ht="11.25" x14ac:dyDescent="0.2">
      <c r="B634" s="91"/>
      <c r="C634" s="154"/>
      <c r="D634" s="18"/>
      <c r="E634" s="18"/>
      <c r="F634" s="18"/>
    </row>
    <row r="635" spans="1:6" ht="15.75" x14ac:dyDescent="0.25">
      <c r="A635" s="4" t="s">
        <v>381</v>
      </c>
      <c r="B635" s="3" t="s">
        <v>115</v>
      </c>
      <c r="C635" s="153" t="s">
        <v>382</v>
      </c>
      <c r="D635" s="5"/>
      <c r="E635" s="5"/>
      <c r="F635" s="5"/>
    </row>
    <row r="636" spans="1:6" ht="15.75" x14ac:dyDescent="0.25">
      <c r="A636" s="4"/>
      <c r="B636" s="3"/>
      <c r="C636" s="153" t="s">
        <v>383</v>
      </c>
      <c r="D636" s="5"/>
      <c r="E636" s="5"/>
      <c r="F636" s="5"/>
    </row>
    <row r="637" spans="1:6" s="59" customFormat="1" ht="11.25" x14ac:dyDescent="0.2">
      <c r="B637" s="82"/>
      <c r="C637" s="152"/>
      <c r="D637" s="60"/>
      <c r="E637" s="60"/>
      <c r="F637" s="60"/>
    </row>
    <row r="638" spans="1:6" ht="14.25" x14ac:dyDescent="0.2">
      <c r="A638" s="6"/>
      <c r="B638" s="69"/>
      <c r="C638" s="130" t="s">
        <v>71</v>
      </c>
      <c r="D638" s="8">
        <f>D639</f>
        <v>0</v>
      </c>
      <c r="E638" s="8">
        <f t="shared" ref="E638:F638" si="240">E639</f>
        <v>60000</v>
      </c>
      <c r="F638" s="8">
        <f t="shared" si="240"/>
        <v>60000</v>
      </c>
    </row>
    <row r="639" spans="1:6" x14ac:dyDescent="0.2">
      <c r="B639" s="74"/>
      <c r="C639" s="124" t="s">
        <v>137</v>
      </c>
      <c r="D639" s="125">
        <v>0</v>
      </c>
      <c r="E639" s="11">
        <v>60000</v>
      </c>
      <c r="F639" s="11">
        <f t="shared" ref="F639" si="241">D639+E639</f>
        <v>60000</v>
      </c>
    </row>
    <row r="640" spans="1:6" ht="14.25" x14ac:dyDescent="0.2">
      <c r="A640" s="6"/>
      <c r="B640" s="69"/>
      <c r="C640" s="130" t="s">
        <v>3</v>
      </c>
      <c r="D640" s="8">
        <f t="shared" ref="D640:F641" si="242">D641</f>
        <v>0</v>
      </c>
      <c r="E640" s="8">
        <f t="shared" si="242"/>
        <v>60000</v>
      </c>
      <c r="F640" s="8">
        <f t="shared" si="242"/>
        <v>60000</v>
      </c>
    </row>
    <row r="641" spans="1:6" s="19" customFormat="1" ht="15" x14ac:dyDescent="0.25">
      <c r="B641" s="28"/>
      <c r="C641" s="140" t="s">
        <v>2</v>
      </c>
      <c r="D641" s="42">
        <f t="shared" si="242"/>
        <v>0</v>
      </c>
      <c r="E641" s="42">
        <f t="shared" si="242"/>
        <v>60000</v>
      </c>
      <c r="F641" s="42">
        <f t="shared" si="242"/>
        <v>60000</v>
      </c>
    </row>
    <row r="642" spans="1:6" x14ac:dyDescent="0.2">
      <c r="A642" s="102"/>
      <c r="B642" s="74"/>
      <c r="C642" s="124" t="s">
        <v>103</v>
      </c>
      <c r="D642" s="11">
        <v>0</v>
      </c>
      <c r="E642" s="11">
        <v>60000</v>
      </c>
      <c r="F642" s="11">
        <f t="shared" ref="F642" si="243">D642+E642</f>
        <v>60000</v>
      </c>
    </row>
    <row r="643" spans="1:6" s="17" customFormat="1" ht="11.25" x14ac:dyDescent="0.2">
      <c r="B643" s="91"/>
      <c r="C643" s="154"/>
      <c r="D643" s="18"/>
      <c r="E643" s="18"/>
      <c r="F643" s="18"/>
    </row>
    <row r="644" spans="1:6" s="17" customFormat="1" ht="11.25" x14ac:dyDescent="0.2">
      <c r="B644" s="91"/>
      <c r="C644" s="154"/>
      <c r="D644" s="18"/>
      <c r="E644" s="18"/>
      <c r="F644" s="18"/>
    </row>
    <row r="645" spans="1:6" s="4" customFormat="1" ht="15.75" x14ac:dyDescent="0.25">
      <c r="A645" s="4" t="s">
        <v>69</v>
      </c>
      <c r="B645" s="3" t="s">
        <v>131</v>
      </c>
      <c r="C645" s="153" t="s">
        <v>83</v>
      </c>
      <c r="D645" s="5"/>
      <c r="E645" s="5"/>
      <c r="F645" s="5"/>
    </row>
    <row r="646" spans="1:6" s="59" customFormat="1" ht="11.25" x14ac:dyDescent="0.2">
      <c r="B646" s="82"/>
      <c r="C646" s="152"/>
      <c r="D646" s="60"/>
      <c r="E646" s="60"/>
      <c r="F646" s="60"/>
    </row>
    <row r="647" spans="1:6" s="6" customFormat="1" ht="14.25" x14ac:dyDescent="0.2">
      <c r="B647" s="69"/>
      <c r="C647" s="130" t="s">
        <v>71</v>
      </c>
      <c r="D647" s="8">
        <f>SUM(D648:D649)</f>
        <v>1222937</v>
      </c>
      <c r="E647" s="8">
        <f t="shared" ref="E647:F647" si="244">SUM(E648:E649)</f>
        <v>222316</v>
      </c>
      <c r="F647" s="8">
        <f t="shared" si="244"/>
        <v>1445253</v>
      </c>
    </row>
    <row r="648" spans="1:6" s="6" customFormat="1" ht="14.25" x14ac:dyDescent="0.2">
      <c r="A648" s="10"/>
      <c r="B648" s="74"/>
      <c r="C648" s="124" t="s">
        <v>137</v>
      </c>
      <c r="D648" s="11">
        <v>1204287</v>
      </c>
      <c r="E648" s="11">
        <v>222316</v>
      </c>
      <c r="F648" s="11">
        <f t="shared" ref="F648:F649" si="245">D648+E648</f>
        <v>1426603</v>
      </c>
    </row>
    <row r="649" spans="1:6" s="6" customFormat="1" ht="14.25" x14ac:dyDescent="0.2">
      <c r="A649" s="10"/>
      <c r="B649" s="74"/>
      <c r="C649" s="158" t="s">
        <v>213</v>
      </c>
      <c r="D649" s="51">
        <v>18650</v>
      </c>
      <c r="E649" s="51">
        <v>0</v>
      </c>
      <c r="F649" s="11">
        <f t="shared" si="245"/>
        <v>18650</v>
      </c>
    </row>
    <row r="650" spans="1:6" s="6" customFormat="1" ht="14.25" x14ac:dyDescent="0.2">
      <c r="B650" s="69"/>
      <c r="C650" s="130" t="s">
        <v>3</v>
      </c>
      <c r="D650" s="8">
        <f t="shared" ref="D650:F651" si="246">D651</f>
        <v>1222937</v>
      </c>
      <c r="E650" s="8">
        <f t="shared" si="246"/>
        <v>222316</v>
      </c>
      <c r="F650" s="8">
        <f t="shared" si="246"/>
        <v>1445253</v>
      </c>
    </row>
    <row r="651" spans="1:6" s="6" customFormat="1" ht="15" x14ac:dyDescent="0.25">
      <c r="A651" s="19"/>
      <c r="B651" s="28"/>
      <c r="C651" s="140" t="s">
        <v>2</v>
      </c>
      <c r="D651" s="42">
        <f t="shared" si="246"/>
        <v>1222937</v>
      </c>
      <c r="E651" s="42">
        <f t="shared" si="246"/>
        <v>222316</v>
      </c>
      <c r="F651" s="42">
        <f t="shared" si="246"/>
        <v>1445253</v>
      </c>
    </row>
    <row r="652" spans="1:6" x14ac:dyDescent="0.2">
      <c r="C652" s="124" t="s">
        <v>106</v>
      </c>
      <c r="D652" s="11">
        <v>1222937</v>
      </c>
      <c r="E652" s="11">
        <v>222316</v>
      </c>
      <c r="F652" s="11">
        <f t="shared" ref="F652" si="247">D652+E652</f>
        <v>1445253</v>
      </c>
    </row>
    <row r="653" spans="1:6" s="59" customFormat="1" ht="11.25" x14ac:dyDescent="0.2">
      <c r="C653" s="152"/>
      <c r="D653" s="60"/>
      <c r="E653" s="60"/>
      <c r="F653" s="60"/>
    </row>
    <row r="654" spans="1:6" s="59" customFormat="1" ht="11.25" x14ac:dyDescent="0.2">
      <c r="C654" s="152"/>
      <c r="D654" s="60"/>
      <c r="E654" s="60"/>
      <c r="F654" s="60"/>
    </row>
    <row r="655" spans="1:6" s="59" customFormat="1" ht="11.25" x14ac:dyDescent="0.2">
      <c r="C655" s="152"/>
      <c r="D655" s="60"/>
      <c r="E655" s="60"/>
      <c r="F655" s="60"/>
    </row>
    <row r="656" spans="1:6" s="59" customFormat="1" ht="11.25" x14ac:dyDescent="0.2">
      <c r="C656" s="152"/>
      <c r="D656" s="60"/>
      <c r="E656" s="60"/>
      <c r="F656" s="60"/>
    </row>
    <row r="657" spans="1:6" s="59" customFormat="1" ht="11.25" x14ac:dyDescent="0.2">
      <c r="C657" s="152"/>
      <c r="D657" s="60"/>
      <c r="E657" s="60"/>
      <c r="F657" s="60"/>
    </row>
    <row r="658" spans="1:6" s="59" customFormat="1" ht="11.25" x14ac:dyDescent="0.2">
      <c r="C658" s="152"/>
      <c r="D658" s="60"/>
      <c r="E658" s="60"/>
      <c r="F658" s="60"/>
    </row>
    <row r="659" spans="1:6" s="59" customFormat="1" ht="11.25" x14ac:dyDescent="0.2">
      <c r="C659" s="152"/>
      <c r="D659" s="60"/>
      <c r="E659" s="60"/>
      <c r="F659" s="60"/>
    </row>
    <row r="660" spans="1:6" ht="15.75" x14ac:dyDescent="0.25">
      <c r="A660" s="4" t="s">
        <v>77</v>
      </c>
      <c r="B660" s="3" t="s">
        <v>131</v>
      </c>
      <c r="C660" s="153" t="s">
        <v>79</v>
      </c>
      <c r="D660" s="5"/>
      <c r="E660" s="5"/>
      <c r="F660" s="5"/>
    </row>
    <row r="661" spans="1:6" s="59" customFormat="1" ht="11.25" x14ac:dyDescent="0.2">
      <c r="B661" s="82"/>
      <c r="C661" s="152"/>
      <c r="D661" s="60"/>
      <c r="E661" s="60"/>
      <c r="F661" s="60"/>
    </row>
    <row r="662" spans="1:6" ht="14.25" x14ac:dyDescent="0.2">
      <c r="A662" s="6"/>
      <c r="B662" s="69"/>
      <c r="C662" s="130" t="s">
        <v>71</v>
      </c>
      <c r="D662" s="8">
        <f>D663</f>
        <v>1265721</v>
      </c>
      <c r="E662" s="8">
        <f t="shared" ref="E662:F662" si="248">E663</f>
        <v>292657</v>
      </c>
      <c r="F662" s="8">
        <f t="shared" si="248"/>
        <v>1558378</v>
      </c>
    </row>
    <row r="663" spans="1:6" x14ac:dyDescent="0.2">
      <c r="B663" s="74"/>
      <c r="C663" s="124" t="s">
        <v>137</v>
      </c>
      <c r="D663" s="11">
        <v>1265721</v>
      </c>
      <c r="E663" s="11">
        <v>292657</v>
      </c>
      <c r="F663" s="11">
        <f t="shared" ref="F663" si="249">D663+E663</f>
        <v>1558378</v>
      </c>
    </row>
    <row r="664" spans="1:6" ht="14.25" x14ac:dyDescent="0.2">
      <c r="A664" s="6"/>
      <c r="B664" s="69"/>
      <c r="C664" s="130" t="s">
        <v>3</v>
      </c>
      <c r="D664" s="8">
        <f t="shared" ref="D664:F665" si="250">D665</f>
        <v>1265721</v>
      </c>
      <c r="E664" s="8">
        <f t="shared" si="250"/>
        <v>292657</v>
      </c>
      <c r="F664" s="8">
        <f t="shared" si="250"/>
        <v>1558378</v>
      </c>
    </row>
    <row r="665" spans="1:6" s="19" customFormat="1" ht="15" x14ac:dyDescent="0.25">
      <c r="B665" s="28"/>
      <c r="C665" s="140" t="s">
        <v>2</v>
      </c>
      <c r="D665" s="42">
        <f t="shared" si="250"/>
        <v>1265721</v>
      </c>
      <c r="E665" s="42">
        <f t="shared" si="250"/>
        <v>292657</v>
      </c>
      <c r="F665" s="42">
        <f t="shared" si="250"/>
        <v>1558378</v>
      </c>
    </row>
    <row r="666" spans="1:6" x14ac:dyDescent="0.2">
      <c r="C666" s="124" t="s">
        <v>106</v>
      </c>
      <c r="D666" s="11">
        <v>1265721</v>
      </c>
      <c r="E666" s="11">
        <v>292657</v>
      </c>
      <c r="F666" s="11">
        <f t="shared" ref="F666" si="251">D666+E666</f>
        <v>1558378</v>
      </c>
    </row>
    <row r="667" spans="1:6" s="59" customFormat="1" ht="11.25" x14ac:dyDescent="0.2">
      <c r="C667" s="152"/>
      <c r="D667" s="60"/>
      <c r="E667" s="60"/>
      <c r="F667" s="60"/>
    </row>
    <row r="668" spans="1:6" s="59" customFormat="1" ht="11.25" x14ac:dyDescent="0.2">
      <c r="C668" s="152"/>
      <c r="D668" s="60"/>
      <c r="E668" s="60"/>
      <c r="F668" s="60"/>
    </row>
    <row r="669" spans="1:6" s="59" customFormat="1" ht="11.25" x14ac:dyDescent="0.2">
      <c r="C669" s="152"/>
      <c r="D669" s="60"/>
      <c r="E669" s="60"/>
      <c r="F669" s="60"/>
    </row>
    <row r="670" spans="1:6" ht="18.75" x14ac:dyDescent="0.3">
      <c r="A670" s="33"/>
      <c r="B670" s="33"/>
      <c r="C670" s="171" t="s">
        <v>88</v>
      </c>
      <c r="D670" s="61"/>
      <c r="E670" s="61"/>
      <c r="F670" s="61"/>
    </row>
    <row r="671" spans="1:6" s="59" customFormat="1" ht="11.25" x14ac:dyDescent="0.2">
      <c r="A671" s="85"/>
      <c r="B671" s="85"/>
      <c r="C671" s="152"/>
      <c r="D671" s="60"/>
      <c r="E671" s="60"/>
      <c r="F671" s="60"/>
    </row>
    <row r="672" spans="1:6" ht="14.25" x14ac:dyDescent="0.2">
      <c r="A672" s="94"/>
      <c r="B672" s="94"/>
      <c r="C672" s="130" t="s">
        <v>71</v>
      </c>
      <c r="D672" s="8">
        <f>D673+D674</f>
        <v>13600754</v>
      </c>
      <c r="E672" s="8">
        <f t="shared" ref="E672:F672" si="252">E673+E674</f>
        <v>418624</v>
      </c>
      <c r="F672" s="8">
        <f t="shared" si="252"/>
        <v>14019378</v>
      </c>
    </row>
    <row r="673" spans="1:6" x14ac:dyDescent="0.2">
      <c r="A673" s="94"/>
      <c r="B673" s="94"/>
      <c r="C673" s="124" t="s">
        <v>137</v>
      </c>
      <c r="D673" s="11">
        <f>D686+D699</f>
        <v>13101539</v>
      </c>
      <c r="E673" s="11">
        <f t="shared" ref="E673:F673" si="253">E686+E699</f>
        <v>418624</v>
      </c>
      <c r="F673" s="11">
        <f t="shared" si="253"/>
        <v>13520163</v>
      </c>
    </row>
    <row r="674" spans="1:6" x14ac:dyDescent="0.2">
      <c r="A674" s="94"/>
      <c r="B674" s="94"/>
      <c r="C674" s="124" t="s">
        <v>135</v>
      </c>
      <c r="D674" s="11">
        <f>D687+D700</f>
        <v>499215</v>
      </c>
      <c r="E674" s="11">
        <f t="shared" ref="E674:F674" si="254">E687+E700</f>
        <v>0</v>
      </c>
      <c r="F674" s="11">
        <f t="shared" si="254"/>
        <v>499215</v>
      </c>
    </row>
    <row r="675" spans="1:6" ht="14.25" x14ac:dyDescent="0.2">
      <c r="A675" s="94"/>
      <c r="B675" s="94"/>
      <c r="C675" s="130" t="s">
        <v>3</v>
      </c>
      <c r="D675" s="8">
        <f>D676+D680</f>
        <v>13600754</v>
      </c>
      <c r="E675" s="8">
        <f t="shared" ref="E675:F675" si="255">E676+E680</f>
        <v>418624</v>
      </c>
      <c r="F675" s="8">
        <f t="shared" si="255"/>
        <v>14019378</v>
      </c>
    </row>
    <row r="676" spans="1:6" ht="15" x14ac:dyDescent="0.25">
      <c r="A676" s="94"/>
      <c r="B676" s="94"/>
      <c r="C676" s="140" t="s">
        <v>2</v>
      </c>
      <c r="D676" s="42">
        <f>D677</f>
        <v>13220906</v>
      </c>
      <c r="E676" s="42">
        <f t="shared" ref="E676:F676" si="256">E677</f>
        <v>38883</v>
      </c>
      <c r="F676" s="42">
        <f t="shared" si="256"/>
        <v>13259789</v>
      </c>
    </row>
    <row r="677" spans="1:6" x14ac:dyDescent="0.2">
      <c r="A677" s="94"/>
      <c r="B677" s="94"/>
      <c r="C677" s="124" t="s">
        <v>6</v>
      </c>
      <c r="D677" s="11">
        <f>D690+D703</f>
        <v>13220906</v>
      </c>
      <c r="E677" s="11">
        <f t="shared" ref="E677:F677" si="257">E690+E703</f>
        <v>38883</v>
      </c>
      <c r="F677" s="11">
        <f t="shared" si="257"/>
        <v>13259789</v>
      </c>
    </row>
    <row r="678" spans="1:6" x14ac:dyDescent="0.2">
      <c r="A678" s="94"/>
      <c r="B678" s="94"/>
      <c r="C678" s="155" t="s">
        <v>134</v>
      </c>
      <c r="D678" s="11">
        <f>D691+D704</f>
        <v>2986340</v>
      </c>
      <c r="E678" s="11">
        <f t="shared" ref="E678:F678" si="258">E691+E704</f>
        <v>30433</v>
      </c>
      <c r="F678" s="11">
        <f t="shared" si="258"/>
        <v>3016773</v>
      </c>
    </row>
    <row r="679" spans="1:6" x14ac:dyDescent="0.2">
      <c r="A679" s="94"/>
      <c r="B679" s="94"/>
      <c r="C679" s="156" t="s">
        <v>138</v>
      </c>
      <c r="D679" s="11">
        <f>D692+D705</f>
        <v>2328256</v>
      </c>
      <c r="E679" s="11">
        <f t="shared" ref="E679:F679" si="259">E692+E705</f>
        <v>24624</v>
      </c>
      <c r="F679" s="11">
        <f t="shared" si="259"/>
        <v>2352880</v>
      </c>
    </row>
    <row r="680" spans="1:6" ht="15" x14ac:dyDescent="0.25">
      <c r="A680" s="94"/>
      <c r="B680" s="94"/>
      <c r="C680" s="140" t="s">
        <v>102</v>
      </c>
      <c r="D680" s="42">
        <f>D693+D706</f>
        <v>379848</v>
      </c>
      <c r="E680" s="42">
        <f t="shared" ref="E680:F680" si="260">E693+E706</f>
        <v>379741</v>
      </c>
      <c r="F680" s="42">
        <f t="shared" si="260"/>
        <v>759589</v>
      </c>
    </row>
    <row r="681" spans="1:6" s="59" customFormat="1" ht="11.25" x14ac:dyDescent="0.2">
      <c r="A681" s="110"/>
      <c r="B681" s="110"/>
      <c r="C681" s="152"/>
      <c r="D681" s="60"/>
      <c r="E681" s="60"/>
      <c r="F681" s="60"/>
    </row>
    <row r="682" spans="1:6" s="59" customFormat="1" ht="11.25" x14ac:dyDescent="0.2">
      <c r="A682" s="110"/>
      <c r="B682" s="110"/>
      <c r="C682" s="152"/>
      <c r="D682" s="60"/>
      <c r="E682" s="60"/>
      <c r="F682" s="60"/>
    </row>
    <row r="683" spans="1:6" ht="15.75" x14ac:dyDescent="0.25">
      <c r="A683" s="80" t="s">
        <v>89</v>
      </c>
      <c r="B683" s="3" t="s">
        <v>114</v>
      </c>
      <c r="C683" s="153" t="s">
        <v>86</v>
      </c>
      <c r="D683" s="5"/>
      <c r="E683" s="5"/>
      <c r="F683" s="5"/>
    </row>
    <row r="684" spans="1:6" s="59" customFormat="1" ht="11.25" x14ac:dyDescent="0.2">
      <c r="A684" s="85"/>
      <c r="B684" s="85"/>
      <c r="C684" s="152"/>
      <c r="D684" s="60"/>
      <c r="E684" s="60"/>
      <c r="F684" s="60"/>
    </row>
    <row r="685" spans="1:6" ht="14.25" x14ac:dyDescent="0.2">
      <c r="A685" s="6"/>
      <c r="B685" s="6"/>
      <c r="C685" s="130" t="s">
        <v>71</v>
      </c>
      <c r="D685" s="8">
        <f>D686+D687</f>
        <v>12484409</v>
      </c>
      <c r="E685" s="8">
        <f t="shared" ref="E685:F685" si="261">E686+E687</f>
        <v>414206</v>
      </c>
      <c r="F685" s="8">
        <f t="shared" si="261"/>
        <v>12898615</v>
      </c>
    </row>
    <row r="686" spans="1:6" x14ac:dyDescent="0.2">
      <c r="A686" s="74"/>
      <c r="B686" s="74"/>
      <c r="C686" s="124" t="s">
        <v>137</v>
      </c>
      <c r="D686" s="11">
        <v>11986404</v>
      </c>
      <c r="E686" s="11">
        <v>414206</v>
      </c>
      <c r="F686" s="11">
        <f t="shared" ref="F686:F687" si="262">D686+E686</f>
        <v>12400610</v>
      </c>
    </row>
    <row r="687" spans="1:6" x14ac:dyDescent="0.2">
      <c r="A687" s="74"/>
      <c r="B687" s="74"/>
      <c r="C687" s="124" t="s">
        <v>135</v>
      </c>
      <c r="D687" s="11">
        <v>498005</v>
      </c>
      <c r="E687" s="11">
        <v>0</v>
      </c>
      <c r="F687" s="11">
        <f t="shared" si="262"/>
        <v>498005</v>
      </c>
    </row>
    <row r="688" spans="1:6" ht="14.25" x14ac:dyDescent="0.2">
      <c r="A688" s="69"/>
      <c r="B688" s="69"/>
      <c r="C688" s="130" t="s">
        <v>3</v>
      </c>
      <c r="D688" s="8">
        <f>D689+D693</f>
        <v>12484409</v>
      </c>
      <c r="E688" s="8">
        <f t="shared" ref="E688:F688" si="263">E689+E693</f>
        <v>414206</v>
      </c>
      <c r="F688" s="8">
        <f t="shared" si="263"/>
        <v>12898615</v>
      </c>
    </row>
    <row r="689" spans="1:6" ht="15" x14ac:dyDescent="0.25">
      <c r="A689" s="28"/>
      <c r="B689" s="28"/>
      <c r="C689" s="140" t="s">
        <v>2</v>
      </c>
      <c r="D689" s="42">
        <f>D690</f>
        <v>12302785</v>
      </c>
      <c r="E689" s="42">
        <f t="shared" ref="E689:F689" si="264">E690</f>
        <v>34465</v>
      </c>
      <c r="F689" s="42">
        <f t="shared" si="264"/>
        <v>12337250</v>
      </c>
    </row>
    <row r="690" spans="1:6" x14ac:dyDescent="0.2">
      <c r="A690" s="74"/>
      <c r="B690" s="74"/>
      <c r="C690" s="124" t="s">
        <v>6</v>
      </c>
      <c r="D690" s="11">
        <v>12302785</v>
      </c>
      <c r="E690" s="11">
        <v>34465</v>
      </c>
      <c r="F690" s="11">
        <f t="shared" ref="F690:F693" si="265">D690+E690</f>
        <v>12337250</v>
      </c>
    </row>
    <row r="691" spans="1:6" x14ac:dyDescent="0.2">
      <c r="A691" s="74"/>
      <c r="B691" s="74"/>
      <c r="C691" s="155" t="s">
        <v>134</v>
      </c>
      <c r="D691" s="11">
        <v>2665094</v>
      </c>
      <c r="E691" s="11">
        <v>30433</v>
      </c>
      <c r="F691" s="11">
        <f t="shared" si="265"/>
        <v>2695527</v>
      </c>
    </row>
    <row r="692" spans="1:6" x14ac:dyDescent="0.2">
      <c r="A692" s="74"/>
      <c r="B692" s="74"/>
      <c r="C692" s="156" t="s">
        <v>138</v>
      </c>
      <c r="D692" s="11">
        <v>2077657</v>
      </c>
      <c r="E692" s="11">
        <v>24624</v>
      </c>
      <c r="F692" s="11">
        <f t="shared" si="265"/>
        <v>2102281</v>
      </c>
    </row>
    <row r="693" spans="1:6" ht="15" x14ac:dyDescent="0.25">
      <c r="A693" s="120"/>
      <c r="B693" s="120"/>
      <c r="C693" s="140" t="s">
        <v>102</v>
      </c>
      <c r="D693" s="42">
        <v>181624</v>
      </c>
      <c r="E693" s="42">
        <v>379741</v>
      </c>
      <c r="F693" s="42">
        <f t="shared" si="265"/>
        <v>561365</v>
      </c>
    </row>
    <row r="694" spans="1:6" s="59" customFormat="1" ht="11.25" x14ac:dyDescent="0.2">
      <c r="A694" s="110"/>
      <c r="B694" s="110"/>
      <c r="C694" s="152"/>
      <c r="D694" s="60"/>
      <c r="E694" s="60"/>
      <c r="F694" s="60"/>
    </row>
    <row r="695" spans="1:6" s="59" customFormat="1" ht="11.25" x14ac:dyDescent="0.2">
      <c r="A695" s="110"/>
      <c r="B695" s="110"/>
      <c r="C695" s="152"/>
      <c r="D695" s="60"/>
      <c r="E695" s="60"/>
      <c r="F695" s="60"/>
    </row>
    <row r="696" spans="1:6" ht="15.75" x14ac:dyDescent="0.25">
      <c r="A696" s="80" t="s">
        <v>207</v>
      </c>
      <c r="B696" s="3" t="s">
        <v>123</v>
      </c>
      <c r="C696" s="153" t="s">
        <v>280</v>
      </c>
      <c r="D696" s="5"/>
      <c r="E696" s="5"/>
      <c r="F696" s="5"/>
    </row>
    <row r="697" spans="1:6" s="59" customFormat="1" ht="11.25" x14ac:dyDescent="0.2">
      <c r="A697" s="85"/>
      <c r="B697" s="85"/>
      <c r="C697" s="152"/>
      <c r="D697" s="60"/>
      <c r="E697" s="60"/>
      <c r="F697" s="60"/>
    </row>
    <row r="698" spans="1:6" ht="14.25" x14ac:dyDescent="0.2">
      <c r="A698" s="6"/>
      <c r="B698" s="6"/>
      <c r="C698" s="130" t="s">
        <v>71</v>
      </c>
      <c r="D698" s="8">
        <f>D699+D700</f>
        <v>1116345</v>
      </c>
      <c r="E698" s="8">
        <f t="shared" ref="E698:F698" si="266">E699+E700</f>
        <v>4418</v>
      </c>
      <c r="F698" s="8">
        <f t="shared" si="266"/>
        <v>1120763</v>
      </c>
    </row>
    <row r="699" spans="1:6" x14ac:dyDescent="0.2">
      <c r="A699" s="74"/>
      <c r="B699" s="74"/>
      <c r="C699" s="124" t="s">
        <v>137</v>
      </c>
      <c r="D699" s="11">
        <v>1115135</v>
      </c>
      <c r="E699" s="11">
        <v>4418</v>
      </c>
      <c r="F699" s="11">
        <f t="shared" ref="F699:F700" si="267">D699+E699</f>
        <v>1119553</v>
      </c>
    </row>
    <row r="700" spans="1:6" x14ac:dyDescent="0.2">
      <c r="A700" s="74"/>
      <c r="B700" s="74"/>
      <c r="C700" s="124" t="s">
        <v>135</v>
      </c>
      <c r="D700" s="11">
        <v>1210</v>
      </c>
      <c r="E700" s="11">
        <v>0</v>
      </c>
      <c r="F700" s="11">
        <f t="shared" si="267"/>
        <v>1210</v>
      </c>
    </row>
    <row r="701" spans="1:6" ht="14.25" x14ac:dyDescent="0.2">
      <c r="A701" s="69"/>
      <c r="B701" s="69"/>
      <c r="C701" s="130" t="s">
        <v>3</v>
      </c>
      <c r="D701" s="8">
        <f>D702+D706</f>
        <v>1116345</v>
      </c>
      <c r="E701" s="8">
        <f t="shared" ref="E701:F701" si="268">E702+E706</f>
        <v>4418</v>
      </c>
      <c r="F701" s="8">
        <f t="shared" si="268"/>
        <v>1120763</v>
      </c>
    </row>
    <row r="702" spans="1:6" ht="15" x14ac:dyDescent="0.25">
      <c r="A702" s="28"/>
      <c r="B702" s="28"/>
      <c r="C702" s="140" t="s">
        <v>2</v>
      </c>
      <c r="D702" s="42">
        <f>D703</f>
        <v>918121</v>
      </c>
      <c r="E702" s="42">
        <f t="shared" ref="E702:F702" si="269">E703</f>
        <v>4418</v>
      </c>
      <c r="F702" s="42">
        <f t="shared" si="269"/>
        <v>922539</v>
      </c>
    </row>
    <row r="703" spans="1:6" x14ac:dyDescent="0.2">
      <c r="A703" s="74"/>
      <c r="B703" s="74"/>
      <c r="C703" s="124" t="s">
        <v>6</v>
      </c>
      <c r="D703" s="11">
        <v>918121</v>
      </c>
      <c r="E703" s="11">
        <v>4418</v>
      </c>
      <c r="F703" s="11">
        <f t="shared" ref="F703:F706" si="270">D703+E703</f>
        <v>922539</v>
      </c>
    </row>
    <row r="704" spans="1:6" x14ac:dyDescent="0.2">
      <c r="A704" s="74"/>
      <c r="B704" s="74"/>
      <c r="C704" s="155" t="s">
        <v>134</v>
      </c>
      <c r="D704" s="11">
        <v>321246</v>
      </c>
      <c r="E704" s="11">
        <v>0</v>
      </c>
      <c r="F704" s="11">
        <f t="shared" si="270"/>
        <v>321246</v>
      </c>
    </row>
    <row r="705" spans="1:7" x14ac:dyDescent="0.2">
      <c r="A705" s="74"/>
      <c r="B705" s="74"/>
      <c r="C705" s="156" t="s">
        <v>138</v>
      </c>
      <c r="D705" s="11">
        <v>250599</v>
      </c>
      <c r="E705" s="11">
        <v>0</v>
      </c>
      <c r="F705" s="11">
        <f t="shared" si="270"/>
        <v>250599</v>
      </c>
    </row>
    <row r="706" spans="1:7" ht="15" x14ac:dyDescent="0.25">
      <c r="A706" s="120"/>
      <c r="B706" s="120"/>
      <c r="C706" s="140" t="s">
        <v>102</v>
      </c>
      <c r="D706" s="42">
        <v>198224</v>
      </c>
      <c r="E706" s="42">
        <v>0</v>
      </c>
      <c r="F706" s="42">
        <f t="shared" si="270"/>
        <v>198224</v>
      </c>
    </row>
    <row r="707" spans="1:7" s="59" customFormat="1" ht="11.25" x14ac:dyDescent="0.2">
      <c r="A707" s="110"/>
      <c r="B707" s="110"/>
      <c r="C707" s="152"/>
      <c r="D707" s="60"/>
      <c r="E707" s="60"/>
      <c r="F707" s="60"/>
    </row>
    <row r="708" spans="1:7" s="59" customFormat="1" ht="11.25" x14ac:dyDescent="0.2">
      <c r="A708" s="110"/>
      <c r="B708" s="110"/>
      <c r="C708" s="152"/>
      <c r="D708" s="60"/>
      <c r="E708" s="60"/>
      <c r="F708" s="60"/>
    </row>
    <row r="709" spans="1:7" s="59" customFormat="1" ht="11.25" x14ac:dyDescent="0.2">
      <c r="A709" s="110"/>
      <c r="B709" s="110"/>
      <c r="C709" s="152"/>
      <c r="D709" s="60"/>
      <c r="E709" s="60"/>
      <c r="F709" s="60"/>
    </row>
    <row r="710" spans="1:7" ht="18.75" x14ac:dyDescent="0.3">
      <c r="A710" s="33"/>
      <c r="C710" s="171" t="s">
        <v>351</v>
      </c>
      <c r="D710" s="61"/>
      <c r="E710" s="61"/>
      <c r="F710" s="61"/>
    </row>
    <row r="711" spans="1:7" ht="18.75" x14ac:dyDescent="0.3">
      <c r="A711" s="131"/>
      <c r="C711" s="171" t="s">
        <v>350</v>
      </c>
      <c r="D711" s="61"/>
      <c r="E711" s="61"/>
      <c r="F711" s="61"/>
    </row>
    <row r="712" spans="1:7" s="17" customFormat="1" ht="11.25" x14ac:dyDescent="0.2">
      <c r="A712" s="91"/>
      <c r="B712" s="91"/>
      <c r="C712" s="154"/>
      <c r="D712" s="18"/>
      <c r="E712" s="18"/>
      <c r="F712" s="18"/>
    </row>
    <row r="713" spans="1:7" ht="15.75" x14ac:dyDescent="0.25">
      <c r="A713" s="80" t="s">
        <v>266</v>
      </c>
      <c r="B713" s="3" t="s">
        <v>162</v>
      </c>
      <c r="C713" s="153" t="s">
        <v>267</v>
      </c>
      <c r="D713" s="5"/>
      <c r="E713" s="5"/>
      <c r="F713" s="5"/>
    </row>
    <row r="714" spans="1:7" s="59" customFormat="1" ht="11.25" x14ac:dyDescent="0.2">
      <c r="A714" s="85"/>
      <c r="B714" s="85"/>
      <c r="C714" s="152"/>
      <c r="D714" s="60"/>
      <c r="E714" s="60"/>
      <c r="F714" s="60"/>
    </row>
    <row r="715" spans="1:7" ht="14.25" x14ac:dyDescent="0.2">
      <c r="A715" s="6"/>
      <c r="B715" s="6"/>
      <c r="C715" s="130" t="s">
        <v>71</v>
      </c>
      <c r="D715" s="8">
        <f>SUM(D716:D717)</f>
        <v>4056976</v>
      </c>
      <c r="E715" s="8">
        <f t="shared" ref="E715:F715" si="271">SUM(E716:E717)</f>
        <v>-20195</v>
      </c>
      <c r="F715" s="8">
        <f t="shared" si="271"/>
        <v>4036781</v>
      </c>
      <c r="G715" s="124"/>
    </row>
    <row r="716" spans="1:7" x14ac:dyDescent="0.2">
      <c r="A716" s="74"/>
      <c r="B716" s="74"/>
      <c r="C716" s="124" t="s">
        <v>137</v>
      </c>
      <c r="D716" s="11">
        <v>4027289</v>
      </c>
      <c r="E716" s="11">
        <v>-20195</v>
      </c>
      <c r="F716" s="11">
        <f t="shared" ref="F716:F717" si="272">D716+E716</f>
        <v>4007094</v>
      </c>
    </row>
    <row r="717" spans="1:7" x14ac:dyDescent="0.2">
      <c r="A717" s="74"/>
      <c r="B717" s="74"/>
      <c r="C717" s="124" t="s">
        <v>135</v>
      </c>
      <c r="D717" s="11">
        <v>29687</v>
      </c>
      <c r="E717" s="11">
        <v>0</v>
      </c>
      <c r="F717" s="11">
        <f t="shared" si="272"/>
        <v>29687</v>
      </c>
    </row>
    <row r="718" spans="1:7" ht="14.25" x14ac:dyDescent="0.2">
      <c r="A718" s="69"/>
      <c r="B718" s="69"/>
      <c r="C718" s="130" t="s">
        <v>3</v>
      </c>
      <c r="D718" s="8">
        <f>D719+D724</f>
        <v>4056976</v>
      </c>
      <c r="E718" s="8">
        <f t="shared" ref="E718:F718" si="273">E719+E724</f>
        <v>-20195</v>
      </c>
      <c r="F718" s="8">
        <f t="shared" si="273"/>
        <v>4036781</v>
      </c>
    </row>
    <row r="719" spans="1:7" ht="15" x14ac:dyDescent="0.25">
      <c r="A719" s="28"/>
      <c r="B719" s="28"/>
      <c r="C719" s="140" t="s">
        <v>2</v>
      </c>
      <c r="D719" s="42">
        <f>D720+D723</f>
        <v>4050056</v>
      </c>
      <c r="E719" s="42">
        <f t="shared" ref="E719:F719" si="274">E720+E723</f>
        <v>-38645</v>
      </c>
      <c r="F719" s="42">
        <f t="shared" si="274"/>
        <v>4011411</v>
      </c>
    </row>
    <row r="720" spans="1:7" x14ac:dyDescent="0.2">
      <c r="A720" s="74"/>
      <c r="B720" s="74"/>
      <c r="C720" s="124" t="s">
        <v>6</v>
      </c>
      <c r="D720" s="11">
        <v>3889056</v>
      </c>
      <c r="E720" s="11">
        <f>-20195-612450</f>
        <v>-632645</v>
      </c>
      <c r="F720" s="11">
        <f t="shared" ref="F720:F724" si="275">D720+E720</f>
        <v>3256411</v>
      </c>
    </row>
    <row r="721" spans="1:9" x14ac:dyDescent="0.2">
      <c r="A721" s="74"/>
      <c r="B721" s="74"/>
      <c r="C721" s="155" t="s">
        <v>134</v>
      </c>
      <c r="D721" s="11">
        <v>1331419</v>
      </c>
      <c r="E721" s="11">
        <v>-20195</v>
      </c>
      <c r="F721" s="11">
        <f t="shared" si="275"/>
        <v>1311224</v>
      </c>
    </row>
    <row r="722" spans="1:9" x14ac:dyDescent="0.2">
      <c r="A722" s="74"/>
      <c r="B722" s="74"/>
      <c r="C722" s="156" t="s">
        <v>138</v>
      </c>
      <c r="D722" s="11">
        <v>1027703</v>
      </c>
      <c r="E722" s="125">
        <v>-16340</v>
      </c>
      <c r="F722" s="11">
        <f t="shared" si="275"/>
        <v>1011363</v>
      </c>
    </row>
    <row r="723" spans="1:9" x14ac:dyDescent="0.2">
      <c r="A723" s="74"/>
      <c r="B723" s="74"/>
      <c r="C723" s="124" t="s">
        <v>103</v>
      </c>
      <c r="D723" s="125">
        <v>161000</v>
      </c>
      <c r="E723" s="125">
        <v>594000</v>
      </c>
      <c r="F723" s="11">
        <f t="shared" si="275"/>
        <v>755000</v>
      </c>
      <c r="G723" s="124"/>
      <c r="H723" s="124"/>
      <c r="I723" s="124"/>
    </row>
    <row r="724" spans="1:9" ht="15" x14ac:dyDescent="0.25">
      <c r="A724" s="120"/>
      <c r="B724" s="120"/>
      <c r="C724" s="140" t="s">
        <v>102</v>
      </c>
      <c r="D724" s="42">
        <v>6920</v>
      </c>
      <c r="E724" s="42">
        <v>18450</v>
      </c>
      <c r="F724" s="42">
        <f t="shared" si="275"/>
        <v>25370</v>
      </c>
    </row>
    <row r="725" spans="1:9" s="59" customFormat="1" ht="11.25" x14ac:dyDescent="0.2">
      <c r="A725" s="110"/>
      <c r="B725" s="110"/>
      <c r="C725" s="152"/>
      <c r="D725" s="60"/>
      <c r="E725" s="60"/>
      <c r="F725" s="60"/>
    </row>
    <row r="726" spans="1:9" s="59" customFormat="1" ht="11.25" x14ac:dyDescent="0.2">
      <c r="A726" s="110"/>
      <c r="B726" s="110"/>
      <c r="C726" s="152"/>
      <c r="D726" s="60"/>
      <c r="E726" s="60"/>
      <c r="F726" s="60"/>
    </row>
    <row r="727" spans="1:9" s="59" customFormat="1" ht="11.25" x14ac:dyDescent="0.2">
      <c r="A727" s="110"/>
      <c r="B727" s="110"/>
      <c r="C727" s="152"/>
      <c r="D727" s="60"/>
      <c r="E727" s="60"/>
      <c r="F727" s="60"/>
    </row>
    <row r="728" spans="1:9" s="59" customFormat="1" ht="11.25" x14ac:dyDescent="0.2">
      <c r="A728" s="110"/>
      <c r="B728" s="110"/>
      <c r="C728" s="152"/>
      <c r="D728" s="60"/>
      <c r="E728" s="60"/>
      <c r="F728" s="60"/>
    </row>
    <row r="729" spans="1:9" s="59" customFormat="1" ht="11.25" x14ac:dyDescent="0.2">
      <c r="A729" s="110"/>
      <c r="B729" s="110"/>
      <c r="C729" s="152"/>
      <c r="D729" s="60"/>
      <c r="E729" s="60"/>
      <c r="F729" s="60"/>
    </row>
    <row r="730" spans="1:9" s="59" customFormat="1" ht="11.25" x14ac:dyDescent="0.2">
      <c r="A730" s="110"/>
      <c r="B730" s="110"/>
      <c r="C730" s="152"/>
      <c r="D730" s="60"/>
      <c r="E730" s="60"/>
      <c r="F730" s="60"/>
    </row>
    <row r="731" spans="1:9" s="59" customFormat="1" ht="11.25" x14ac:dyDescent="0.2">
      <c r="A731" s="110"/>
      <c r="B731" s="110"/>
      <c r="C731" s="152"/>
      <c r="D731" s="60"/>
      <c r="E731" s="60"/>
      <c r="F731" s="60"/>
    </row>
    <row r="732" spans="1:9" s="59" customFormat="1" ht="11.25" x14ac:dyDescent="0.2">
      <c r="A732" s="110"/>
      <c r="B732" s="110"/>
      <c r="C732" s="152"/>
      <c r="D732" s="60"/>
      <c r="E732" s="60"/>
      <c r="F732" s="60"/>
    </row>
    <row r="733" spans="1:9" ht="18.75" x14ac:dyDescent="0.3">
      <c r="A733" s="33"/>
      <c r="B733" s="33"/>
      <c r="C733" s="171" t="s">
        <v>346</v>
      </c>
      <c r="D733" s="61"/>
      <c r="E733" s="61"/>
      <c r="F733" s="61"/>
    </row>
    <row r="734" spans="1:9" ht="18.75" x14ac:dyDescent="0.3">
      <c r="A734" s="131"/>
      <c r="B734" s="131"/>
      <c r="C734" s="171" t="s">
        <v>347</v>
      </c>
      <c r="D734" s="61"/>
      <c r="E734" s="61"/>
      <c r="F734" s="61"/>
    </row>
    <row r="735" spans="1:9" s="59" customFormat="1" ht="11.25" x14ac:dyDescent="0.2">
      <c r="A735" s="85"/>
      <c r="B735" s="85"/>
      <c r="C735" s="152"/>
      <c r="D735" s="60"/>
      <c r="E735" s="60"/>
      <c r="F735" s="60"/>
    </row>
    <row r="736" spans="1:9" ht="15.75" x14ac:dyDescent="0.25">
      <c r="A736" s="80" t="s">
        <v>87</v>
      </c>
      <c r="B736" s="3" t="s">
        <v>108</v>
      </c>
      <c r="C736" s="153" t="s">
        <v>85</v>
      </c>
      <c r="D736" s="5"/>
      <c r="E736" s="5"/>
      <c r="F736" s="5"/>
    </row>
    <row r="737" spans="1:6" s="59" customFormat="1" ht="11.25" x14ac:dyDescent="0.2">
      <c r="A737" s="85"/>
      <c r="B737" s="85"/>
      <c r="C737" s="152"/>
      <c r="D737" s="60"/>
      <c r="E737" s="60"/>
      <c r="F737" s="60"/>
    </row>
    <row r="738" spans="1:6" ht="14.25" x14ac:dyDescent="0.2">
      <c r="A738" s="6"/>
      <c r="B738" s="6"/>
      <c r="C738" s="130" t="s">
        <v>71</v>
      </c>
      <c r="D738" s="8">
        <f>SUM(D739:D741)</f>
        <v>1366592</v>
      </c>
      <c r="E738" s="8">
        <f t="shared" ref="E738:F738" si="276">SUM(E739:E741)</f>
        <v>269856</v>
      </c>
      <c r="F738" s="8">
        <f t="shared" si="276"/>
        <v>1636448</v>
      </c>
    </row>
    <row r="739" spans="1:6" x14ac:dyDescent="0.2">
      <c r="A739" s="74"/>
      <c r="B739" s="74"/>
      <c r="C739" s="124" t="s">
        <v>137</v>
      </c>
      <c r="D739" s="11">
        <v>769036</v>
      </c>
      <c r="E739" s="11">
        <v>105000</v>
      </c>
      <c r="F739" s="11">
        <f t="shared" ref="F739:F741" si="277">D739+E739</f>
        <v>874036</v>
      </c>
    </row>
    <row r="740" spans="1:6" x14ac:dyDescent="0.2">
      <c r="A740" s="52"/>
      <c r="B740" s="94"/>
      <c r="C740" s="158" t="s">
        <v>213</v>
      </c>
      <c r="D740" s="51">
        <v>597129</v>
      </c>
      <c r="E740" s="51">
        <v>164856</v>
      </c>
      <c r="F740" s="11">
        <f t="shared" si="277"/>
        <v>761985</v>
      </c>
    </row>
    <row r="741" spans="1:6" x14ac:dyDescent="0.2">
      <c r="A741" s="74"/>
      <c r="B741" s="74"/>
      <c r="C741" s="124" t="s">
        <v>135</v>
      </c>
      <c r="D741" s="11">
        <v>427</v>
      </c>
      <c r="E741" s="11">
        <v>0</v>
      </c>
      <c r="F741" s="11">
        <f t="shared" si="277"/>
        <v>427</v>
      </c>
    </row>
    <row r="742" spans="1:6" ht="14.25" x14ac:dyDescent="0.2">
      <c r="A742" s="69"/>
      <c r="B742" s="69"/>
      <c r="C742" s="130" t="s">
        <v>3</v>
      </c>
      <c r="D742" s="8">
        <f>D743+D749</f>
        <v>1366592</v>
      </c>
      <c r="E742" s="8">
        <f t="shared" ref="E742:F742" si="278">E743+E749</f>
        <v>269856</v>
      </c>
      <c r="F742" s="8">
        <f t="shared" si="278"/>
        <v>1636448</v>
      </c>
    </row>
    <row r="743" spans="1:6" ht="15" x14ac:dyDescent="0.25">
      <c r="A743" s="28"/>
      <c r="B743" s="28"/>
      <c r="C743" s="140" t="s">
        <v>2</v>
      </c>
      <c r="D743" s="42">
        <f>D744</f>
        <v>1245118</v>
      </c>
      <c r="E743" s="42">
        <f t="shared" ref="E743:F743" si="279">E744</f>
        <v>269856</v>
      </c>
      <c r="F743" s="42">
        <f t="shared" si="279"/>
        <v>1514974</v>
      </c>
    </row>
    <row r="744" spans="1:6" x14ac:dyDescent="0.2">
      <c r="A744" s="74"/>
      <c r="B744" s="74"/>
      <c r="C744" s="124" t="s">
        <v>6</v>
      </c>
      <c r="D744" s="11">
        <v>1245118</v>
      </c>
      <c r="E744" s="11">
        <v>269856</v>
      </c>
      <c r="F744" s="11">
        <f t="shared" ref="F744:F749" si="280">D744+E744</f>
        <v>1514974</v>
      </c>
    </row>
    <row r="745" spans="1:6" x14ac:dyDescent="0.2">
      <c r="A745" s="74"/>
      <c r="B745" s="74"/>
      <c r="C745" s="164" t="s">
        <v>134</v>
      </c>
      <c r="D745" s="11">
        <v>488566</v>
      </c>
      <c r="E745" s="11">
        <v>76995</v>
      </c>
      <c r="F745" s="11">
        <f t="shared" si="280"/>
        <v>565561</v>
      </c>
    </row>
    <row r="746" spans="1:6" x14ac:dyDescent="0.2">
      <c r="A746" s="74"/>
      <c r="B746" s="74"/>
      <c r="C746" s="159" t="s">
        <v>211</v>
      </c>
      <c r="D746" s="54">
        <v>227240</v>
      </c>
      <c r="E746" s="54">
        <v>76995</v>
      </c>
      <c r="F746" s="54">
        <f t="shared" si="280"/>
        <v>304235</v>
      </c>
    </row>
    <row r="747" spans="1:6" x14ac:dyDescent="0.2">
      <c r="A747" s="74"/>
      <c r="B747" s="74"/>
      <c r="C747" s="155" t="s">
        <v>138</v>
      </c>
      <c r="D747" s="11">
        <v>377864</v>
      </c>
      <c r="E747" s="11">
        <v>62299</v>
      </c>
      <c r="F747" s="11">
        <f t="shared" si="280"/>
        <v>440163</v>
      </c>
    </row>
    <row r="748" spans="1:6" x14ac:dyDescent="0.2">
      <c r="A748" s="74"/>
      <c r="B748" s="74"/>
      <c r="C748" s="160" t="s">
        <v>293</v>
      </c>
      <c r="D748" s="54">
        <v>178136</v>
      </c>
      <c r="E748" s="54">
        <v>62299</v>
      </c>
      <c r="F748" s="54">
        <f t="shared" si="280"/>
        <v>240435</v>
      </c>
    </row>
    <row r="749" spans="1:6" ht="15" x14ac:dyDescent="0.25">
      <c r="A749" s="120"/>
      <c r="B749" s="120"/>
      <c r="C749" s="140" t="s">
        <v>102</v>
      </c>
      <c r="D749" s="42">
        <v>121474</v>
      </c>
      <c r="E749" s="42">
        <v>0</v>
      </c>
      <c r="F749" s="42">
        <f t="shared" si="280"/>
        <v>121474</v>
      </c>
    </row>
    <row r="750" spans="1:6" s="59" customFormat="1" ht="11.25" x14ac:dyDescent="0.2">
      <c r="A750" s="85"/>
      <c r="C750" s="152"/>
      <c r="D750" s="60"/>
      <c r="E750" s="60"/>
      <c r="F750" s="60"/>
    </row>
    <row r="751" spans="1:6" s="59" customFormat="1" ht="11.25" x14ac:dyDescent="0.2">
      <c r="A751" s="85"/>
      <c r="C751" s="152"/>
      <c r="D751" s="60"/>
      <c r="E751" s="60"/>
      <c r="F751" s="60"/>
    </row>
    <row r="752" spans="1:6" ht="18.75" x14ac:dyDescent="0.3">
      <c r="A752" s="33"/>
      <c r="B752" s="33"/>
      <c r="C752" s="171" t="s">
        <v>348</v>
      </c>
      <c r="D752" s="61"/>
      <c r="E752" s="61"/>
      <c r="F752" s="61"/>
    </row>
    <row r="753" spans="1:8" ht="18.75" x14ac:dyDescent="0.3">
      <c r="A753" s="123"/>
      <c r="B753" s="123"/>
      <c r="C753" s="171" t="s">
        <v>339</v>
      </c>
      <c r="D753" s="61"/>
      <c r="E753" s="61"/>
      <c r="F753" s="61"/>
    </row>
    <row r="754" spans="1:8" s="59" customFormat="1" ht="11.25" x14ac:dyDescent="0.2">
      <c r="A754" s="85"/>
      <c r="B754" s="85"/>
      <c r="C754" s="152"/>
      <c r="D754" s="60"/>
      <c r="E754" s="60"/>
      <c r="F754" s="60"/>
    </row>
    <row r="755" spans="1:8" ht="15.75" x14ac:dyDescent="0.25">
      <c r="A755" s="80" t="s">
        <v>336</v>
      </c>
      <c r="B755" s="3" t="s">
        <v>129</v>
      </c>
      <c r="C755" s="153" t="s">
        <v>337</v>
      </c>
      <c r="D755" s="5"/>
      <c r="E755" s="5"/>
      <c r="F755" s="5"/>
    </row>
    <row r="756" spans="1:8" s="59" customFormat="1" ht="11.25" x14ac:dyDescent="0.2">
      <c r="A756" s="85"/>
      <c r="B756" s="85"/>
      <c r="C756" s="152"/>
      <c r="D756" s="60"/>
      <c r="E756" s="60"/>
      <c r="F756" s="60"/>
      <c r="G756" s="152"/>
      <c r="H756" s="152"/>
    </row>
    <row r="757" spans="1:8" ht="14.25" x14ac:dyDescent="0.2">
      <c r="A757" s="6"/>
      <c r="B757" s="6"/>
      <c r="C757" s="130" t="s">
        <v>71</v>
      </c>
      <c r="D757" s="8">
        <f>SUM(D758:D760)</f>
        <v>17501537</v>
      </c>
      <c r="E757" s="8">
        <f t="shared" ref="E757:F757" si="281">SUM(E758:E760)</f>
        <v>1920792</v>
      </c>
      <c r="F757" s="8">
        <f t="shared" si="281"/>
        <v>19422329</v>
      </c>
      <c r="G757" s="124"/>
      <c r="H757" s="124"/>
    </row>
    <row r="758" spans="1:8" x14ac:dyDescent="0.2">
      <c r="A758" s="74"/>
      <c r="B758" s="74"/>
      <c r="C758" s="124" t="s">
        <v>137</v>
      </c>
      <c r="D758" s="11">
        <v>17421428</v>
      </c>
      <c r="E758" s="11">
        <v>1920792</v>
      </c>
      <c r="F758" s="11">
        <f t="shared" ref="F758:F760" si="282">D758+E758</f>
        <v>19342220</v>
      </c>
      <c r="G758" s="124"/>
      <c r="H758" s="124"/>
    </row>
    <row r="759" spans="1:8" x14ac:dyDescent="0.2">
      <c r="A759" s="52"/>
      <c r="B759" s="94"/>
      <c r="C759" s="158" t="s">
        <v>213</v>
      </c>
      <c r="D759" s="51">
        <v>54309</v>
      </c>
      <c r="E759" s="51">
        <v>0</v>
      </c>
      <c r="F759" s="11">
        <f t="shared" si="282"/>
        <v>54309</v>
      </c>
      <c r="G759" s="124"/>
      <c r="H759" s="124"/>
    </row>
    <row r="760" spans="1:8" x14ac:dyDescent="0.2">
      <c r="A760" s="74"/>
      <c r="B760" s="74"/>
      <c r="C760" s="124" t="s">
        <v>135</v>
      </c>
      <c r="D760" s="11">
        <v>25800</v>
      </c>
      <c r="E760" s="11">
        <v>0</v>
      </c>
      <c r="F760" s="11">
        <f t="shared" si="282"/>
        <v>25800</v>
      </c>
    </row>
    <row r="761" spans="1:8" ht="14.25" x14ac:dyDescent="0.2">
      <c r="A761" s="69"/>
      <c r="B761" s="69"/>
      <c r="C761" s="130" t="s">
        <v>3</v>
      </c>
      <c r="D761" s="8">
        <f>D762+D766</f>
        <v>17501537</v>
      </c>
      <c r="E761" s="8">
        <f t="shared" ref="E761:F761" si="283">E762+E766</f>
        <v>1920792</v>
      </c>
      <c r="F761" s="8">
        <f t="shared" si="283"/>
        <v>19422329</v>
      </c>
    </row>
    <row r="762" spans="1:8" ht="15" x14ac:dyDescent="0.25">
      <c r="A762" s="28"/>
      <c r="B762" s="28"/>
      <c r="C762" s="140" t="s">
        <v>2</v>
      </c>
      <c r="D762" s="42">
        <f>D763</f>
        <v>14754517</v>
      </c>
      <c r="E762" s="42">
        <f t="shared" ref="E762:F762" si="284">E763</f>
        <v>654800</v>
      </c>
      <c r="F762" s="42">
        <f t="shared" si="284"/>
        <v>15409317</v>
      </c>
    </row>
    <row r="763" spans="1:8" x14ac:dyDescent="0.2">
      <c r="A763" s="74"/>
      <c r="B763" s="74"/>
      <c r="C763" s="124" t="s">
        <v>6</v>
      </c>
      <c r="D763" s="11">
        <v>14754517</v>
      </c>
      <c r="E763" s="11">
        <v>654800</v>
      </c>
      <c r="F763" s="11">
        <f t="shared" ref="F763:F766" si="285">D763+E763</f>
        <v>15409317</v>
      </c>
    </row>
    <row r="764" spans="1:8" x14ac:dyDescent="0.2">
      <c r="A764" s="74"/>
      <c r="B764" s="74"/>
      <c r="C764" s="155" t="s">
        <v>134</v>
      </c>
      <c r="D764" s="11">
        <v>3850051</v>
      </c>
      <c r="E764" s="11">
        <v>150000</v>
      </c>
      <c r="F764" s="11">
        <f t="shared" si="285"/>
        <v>4000051</v>
      </c>
    </row>
    <row r="765" spans="1:8" x14ac:dyDescent="0.2">
      <c r="A765" s="74"/>
      <c r="B765" s="74"/>
      <c r="C765" s="156" t="s">
        <v>138</v>
      </c>
      <c r="D765" s="11">
        <v>3012518</v>
      </c>
      <c r="E765" s="11">
        <v>121369</v>
      </c>
      <c r="F765" s="11">
        <f t="shared" si="285"/>
        <v>3133887</v>
      </c>
    </row>
    <row r="766" spans="1:8" ht="15" x14ac:dyDescent="0.25">
      <c r="A766" s="120"/>
      <c r="B766" s="120"/>
      <c r="C766" s="140" t="s">
        <v>102</v>
      </c>
      <c r="D766" s="42">
        <v>2747020</v>
      </c>
      <c r="E766" s="42">
        <v>1265992</v>
      </c>
      <c r="F766" s="42">
        <f t="shared" si="285"/>
        <v>4013012</v>
      </c>
    </row>
    <row r="767" spans="1:8" s="59" customFormat="1" ht="11.25" x14ac:dyDescent="0.2">
      <c r="A767" s="85"/>
      <c r="C767" s="152"/>
      <c r="D767" s="60"/>
      <c r="E767" s="60"/>
      <c r="F767" s="60"/>
    </row>
    <row r="768" spans="1:8" s="59" customFormat="1" ht="11.25" x14ac:dyDescent="0.2">
      <c r="A768" s="85"/>
      <c r="C768" s="152"/>
      <c r="D768" s="60"/>
      <c r="E768" s="60"/>
      <c r="F768" s="60"/>
    </row>
    <row r="769" spans="1:6" ht="18.75" x14ac:dyDescent="0.3">
      <c r="A769" s="33"/>
      <c r="B769" s="33"/>
      <c r="C769" s="151" t="s">
        <v>177</v>
      </c>
      <c r="D769" s="61"/>
      <c r="E769" s="61"/>
      <c r="F769" s="61"/>
    </row>
    <row r="770" spans="1:6" s="59" customFormat="1" ht="11.25" x14ac:dyDescent="0.2">
      <c r="A770" s="85"/>
      <c r="B770" s="85"/>
      <c r="C770" s="152"/>
      <c r="D770" s="60"/>
      <c r="E770" s="60"/>
      <c r="F770" s="60"/>
    </row>
    <row r="771" spans="1:6" ht="15.75" x14ac:dyDescent="0.25">
      <c r="A771" s="80"/>
      <c r="B771" s="80"/>
      <c r="C771" s="153" t="s">
        <v>71</v>
      </c>
      <c r="D771" s="5">
        <f>D772+D773</f>
        <v>2198039</v>
      </c>
      <c r="E771" s="5">
        <f t="shared" ref="E771:F771" si="286">E772+E773</f>
        <v>0</v>
      </c>
      <c r="F771" s="5">
        <f t="shared" si="286"/>
        <v>2198039</v>
      </c>
    </row>
    <row r="772" spans="1:6" x14ac:dyDescent="0.2">
      <c r="A772" s="74"/>
      <c r="B772" s="74"/>
      <c r="C772" s="124" t="s">
        <v>137</v>
      </c>
      <c r="D772" s="11">
        <f>D785+D797+D806</f>
        <v>1837847</v>
      </c>
      <c r="E772" s="11">
        <f t="shared" ref="E772:F772" si="287">E785+E797+E806</f>
        <v>0</v>
      </c>
      <c r="F772" s="11">
        <f t="shared" si="287"/>
        <v>1837847</v>
      </c>
    </row>
    <row r="773" spans="1:6" x14ac:dyDescent="0.2">
      <c r="A773" s="74"/>
      <c r="B773" s="74"/>
      <c r="C773" s="124" t="s">
        <v>135</v>
      </c>
      <c r="D773" s="11">
        <f>D786</f>
        <v>360192</v>
      </c>
      <c r="E773" s="11">
        <f t="shared" ref="E773:F773" si="288">E786</f>
        <v>0</v>
      </c>
      <c r="F773" s="11">
        <f t="shared" si="288"/>
        <v>360192</v>
      </c>
    </row>
    <row r="774" spans="1:6" ht="15.75" x14ac:dyDescent="0.25">
      <c r="A774" s="80"/>
      <c r="B774" s="80"/>
      <c r="C774" s="153" t="s">
        <v>3</v>
      </c>
      <c r="D774" s="5">
        <f>D775+D779</f>
        <v>2198039</v>
      </c>
      <c r="E774" s="5">
        <f t="shared" ref="E774:F774" si="289">E775+E779</f>
        <v>0</v>
      </c>
      <c r="F774" s="5">
        <f t="shared" si="289"/>
        <v>2198039</v>
      </c>
    </row>
    <row r="775" spans="1:6" ht="15" x14ac:dyDescent="0.25">
      <c r="A775" s="28"/>
      <c r="B775" s="28"/>
      <c r="C775" s="140" t="s">
        <v>2</v>
      </c>
      <c r="D775" s="42">
        <f>D776</f>
        <v>2171147</v>
      </c>
      <c r="E775" s="42">
        <f t="shared" ref="E775:F775" si="290">E776</f>
        <v>-3300</v>
      </c>
      <c r="F775" s="42">
        <f t="shared" si="290"/>
        <v>2167847</v>
      </c>
    </row>
    <row r="776" spans="1:6" x14ac:dyDescent="0.2">
      <c r="A776" s="74"/>
      <c r="B776" s="74"/>
      <c r="C776" s="124" t="s">
        <v>6</v>
      </c>
      <c r="D776" s="11">
        <f>D789+D800+D809</f>
        <v>2171147</v>
      </c>
      <c r="E776" s="11">
        <f t="shared" ref="E776:F776" si="291">E789+E800+E809</f>
        <v>-3300</v>
      </c>
      <c r="F776" s="11">
        <f t="shared" si="291"/>
        <v>2167847</v>
      </c>
    </row>
    <row r="777" spans="1:6" x14ac:dyDescent="0.2">
      <c r="A777" s="74"/>
      <c r="B777" s="74"/>
      <c r="C777" s="155" t="s">
        <v>134</v>
      </c>
      <c r="D777" s="11">
        <f>D790+D810</f>
        <v>1430965</v>
      </c>
      <c r="E777" s="11">
        <f t="shared" ref="E777:F777" si="292">E790+E810</f>
        <v>0</v>
      </c>
      <c r="F777" s="11">
        <f t="shared" si="292"/>
        <v>1430965</v>
      </c>
    </row>
    <row r="778" spans="1:6" x14ac:dyDescent="0.2">
      <c r="A778" s="74"/>
      <c r="B778" s="74"/>
      <c r="C778" s="156" t="s">
        <v>138</v>
      </c>
      <c r="D778" s="11">
        <f>D791+D811</f>
        <v>1111439</v>
      </c>
      <c r="E778" s="11">
        <f t="shared" ref="E778:F778" si="293">E791+E811</f>
        <v>0</v>
      </c>
      <c r="F778" s="11">
        <f t="shared" si="293"/>
        <v>1111439</v>
      </c>
    </row>
    <row r="779" spans="1:6" ht="15" x14ac:dyDescent="0.25">
      <c r="A779" s="120"/>
      <c r="B779" s="120"/>
      <c r="C779" s="140" t="s">
        <v>102</v>
      </c>
      <c r="D779" s="42">
        <f>D792</f>
        <v>26892</v>
      </c>
      <c r="E779" s="42">
        <f t="shared" ref="E779:F779" si="294">E792</f>
        <v>3300</v>
      </c>
      <c r="F779" s="42">
        <f t="shared" si="294"/>
        <v>30192</v>
      </c>
    </row>
    <row r="780" spans="1:6" s="59" customFormat="1" ht="11.25" x14ac:dyDescent="0.2">
      <c r="A780" s="85"/>
      <c r="B780" s="85"/>
      <c r="C780" s="152"/>
      <c r="D780" s="60"/>
      <c r="E780" s="60"/>
      <c r="F780" s="60"/>
    </row>
    <row r="781" spans="1:6" ht="15.75" x14ac:dyDescent="0.25">
      <c r="A781" s="4" t="s">
        <v>178</v>
      </c>
      <c r="B781" s="3" t="s">
        <v>25</v>
      </c>
      <c r="C781" s="153" t="s">
        <v>151</v>
      </c>
      <c r="D781" s="5"/>
      <c r="E781" s="5"/>
      <c r="F781" s="5"/>
    </row>
    <row r="782" spans="1:6" ht="15.75" x14ac:dyDescent="0.25">
      <c r="A782" s="4"/>
      <c r="B782" s="3"/>
      <c r="C782" s="153" t="s">
        <v>152</v>
      </c>
      <c r="D782" s="5"/>
      <c r="E782" s="5"/>
      <c r="F782" s="5"/>
    </row>
    <row r="783" spans="1:6" s="17" customFormat="1" ht="11.25" x14ac:dyDescent="0.2">
      <c r="B783" s="16"/>
      <c r="C783" s="154"/>
      <c r="D783" s="18"/>
      <c r="E783" s="18"/>
      <c r="F783" s="18"/>
    </row>
    <row r="784" spans="1:6" ht="14.25" x14ac:dyDescent="0.2">
      <c r="A784" s="6"/>
      <c r="B784" s="6"/>
      <c r="C784" s="130" t="s">
        <v>71</v>
      </c>
      <c r="D784" s="8">
        <f>SUM(D785:D786)</f>
        <v>1719086</v>
      </c>
      <c r="E784" s="8">
        <f t="shared" ref="E784:F784" si="295">SUM(E785:E786)</f>
        <v>0</v>
      </c>
      <c r="F784" s="8">
        <f t="shared" si="295"/>
        <v>1719086</v>
      </c>
    </row>
    <row r="785" spans="1:6" x14ac:dyDescent="0.2">
      <c r="C785" s="163" t="s">
        <v>137</v>
      </c>
      <c r="D785" s="11">
        <v>1358894</v>
      </c>
      <c r="E785" s="11">
        <v>0</v>
      </c>
      <c r="F785" s="11">
        <f t="shared" ref="F785:F786" si="296">D785+E785</f>
        <v>1358894</v>
      </c>
    </row>
    <row r="786" spans="1:6" x14ac:dyDescent="0.2">
      <c r="C786" s="124" t="s">
        <v>135</v>
      </c>
      <c r="D786" s="11">
        <v>360192</v>
      </c>
      <c r="E786" s="11">
        <v>0</v>
      </c>
      <c r="F786" s="11">
        <f t="shared" si="296"/>
        <v>360192</v>
      </c>
    </row>
    <row r="787" spans="1:6" ht="14.25" x14ac:dyDescent="0.2">
      <c r="A787" s="6"/>
      <c r="B787" s="6"/>
      <c r="C787" s="130" t="s">
        <v>3</v>
      </c>
      <c r="D787" s="8">
        <f>D788+D792</f>
        <v>1719086</v>
      </c>
      <c r="E787" s="8">
        <f t="shared" ref="E787:F787" si="297">E788+E792</f>
        <v>0</v>
      </c>
      <c r="F787" s="8">
        <f t="shared" si="297"/>
        <v>1719086</v>
      </c>
    </row>
    <row r="788" spans="1:6" ht="15" x14ac:dyDescent="0.25">
      <c r="A788" s="19"/>
      <c r="B788" s="19"/>
      <c r="C788" s="140" t="s">
        <v>2</v>
      </c>
      <c r="D788" s="42">
        <f>D789</f>
        <v>1692194</v>
      </c>
      <c r="E788" s="42">
        <f t="shared" ref="E788:F788" si="298">E789</f>
        <v>-3300</v>
      </c>
      <c r="F788" s="42">
        <f t="shared" si="298"/>
        <v>1688894</v>
      </c>
    </row>
    <row r="789" spans="1:6" x14ac:dyDescent="0.2">
      <c r="C789" s="124" t="s">
        <v>6</v>
      </c>
      <c r="D789" s="11">
        <v>1692194</v>
      </c>
      <c r="E789" s="11">
        <v>-3300</v>
      </c>
      <c r="F789" s="11">
        <f t="shared" ref="F789:F792" si="299">D789+E789</f>
        <v>1688894</v>
      </c>
    </row>
    <row r="790" spans="1:6" x14ac:dyDescent="0.2">
      <c r="C790" s="155" t="s">
        <v>134</v>
      </c>
      <c r="D790" s="11">
        <v>1346228</v>
      </c>
      <c r="E790" s="11">
        <v>0</v>
      </c>
      <c r="F790" s="11">
        <f t="shared" si="299"/>
        <v>1346228</v>
      </c>
    </row>
    <row r="791" spans="1:6" x14ac:dyDescent="0.2">
      <c r="C791" s="156" t="s">
        <v>138</v>
      </c>
      <c r="D791" s="11">
        <v>1042876</v>
      </c>
      <c r="E791" s="11">
        <v>0</v>
      </c>
      <c r="F791" s="11">
        <f t="shared" si="299"/>
        <v>1042876</v>
      </c>
    </row>
    <row r="792" spans="1:6" ht="15" x14ac:dyDescent="0.25">
      <c r="A792" s="120"/>
      <c r="B792" s="120"/>
      <c r="C792" s="140" t="s">
        <v>102</v>
      </c>
      <c r="D792" s="42">
        <v>26892</v>
      </c>
      <c r="E792" s="42">
        <v>3300</v>
      </c>
      <c r="F792" s="42">
        <f t="shared" si="299"/>
        <v>30192</v>
      </c>
    </row>
    <row r="793" spans="1:6" s="59" customFormat="1" ht="11.25" x14ac:dyDescent="0.2">
      <c r="A793" s="85"/>
      <c r="C793" s="152"/>
      <c r="D793" s="60"/>
      <c r="E793" s="60"/>
      <c r="F793" s="60"/>
    </row>
    <row r="794" spans="1:6" ht="15.75" x14ac:dyDescent="0.25">
      <c r="A794" s="4" t="s">
        <v>179</v>
      </c>
      <c r="B794" s="3" t="s">
        <v>25</v>
      </c>
      <c r="C794" s="153" t="s">
        <v>153</v>
      </c>
      <c r="D794" s="5"/>
      <c r="E794" s="5"/>
      <c r="F794" s="5"/>
    </row>
    <row r="795" spans="1:6" s="17" customFormat="1" ht="11.25" x14ac:dyDescent="0.2">
      <c r="B795" s="16"/>
      <c r="C795" s="154"/>
      <c r="D795" s="18"/>
      <c r="E795" s="18"/>
      <c r="F795" s="18"/>
    </row>
    <row r="796" spans="1:6" ht="14.25" x14ac:dyDescent="0.2">
      <c r="A796" s="6"/>
      <c r="B796" s="6"/>
      <c r="C796" s="130" t="s">
        <v>71</v>
      </c>
      <c r="D796" s="8">
        <f>SUM(D797:D797)</f>
        <v>69681</v>
      </c>
      <c r="E796" s="8">
        <f t="shared" ref="E796:F796" si="300">SUM(E797:E797)</f>
        <v>0</v>
      </c>
      <c r="F796" s="8">
        <f t="shared" si="300"/>
        <v>69681</v>
      </c>
    </row>
    <row r="797" spans="1:6" x14ac:dyDescent="0.2">
      <c r="C797" s="163" t="s">
        <v>137</v>
      </c>
      <c r="D797" s="11">
        <v>69681</v>
      </c>
      <c r="E797" s="11">
        <v>0</v>
      </c>
      <c r="F797" s="11">
        <f t="shared" ref="F797" si="301">D797+E797</f>
        <v>69681</v>
      </c>
    </row>
    <row r="798" spans="1:6" ht="14.25" x14ac:dyDescent="0.2">
      <c r="A798" s="6"/>
      <c r="B798" s="6"/>
      <c r="C798" s="130" t="s">
        <v>3</v>
      </c>
      <c r="D798" s="8">
        <f t="shared" ref="D798:F799" si="302">D799</f>
        <v>69681</v>
      </c>
      <c r="E798" s="8">
        <f t="shared" si="302"/>
        <v>0</v>
      </c>
      <c r="F798" s="8">
        <f t="shared" si="302"/>
        <v>69681</v>
      </c>
    </row>
    <row r="799" spans="1:6" ht="15" x14ac:dyDescent="0.25">
      <c r="A799" s="19"/>
      <c r="B799" s="19"/>
      <c r="C799" s="140" t="s">
        <v>2</v>
      </c>
      <c r="D799" s="42">
        <f t="shared" si="302"/>
        <v>69681</v>
      </c>
      <c r="E799" s="42">
        <f t="shared" si="302"/>
        <v>0</v>
      </c>
      <c r="F799" s="42">
        <f t="shared" si="302"/>
        <v>69681</v>
      </c>
    </row>
    <row r="800" spans="1:6" x14ac:dyDescent="0.2">
      <c r="C800" s="124" t="s">
        <v>1</v>
      </c>
      <c r="D800" s="11">
        <v>69681</v>
      </c>
      <c r="E800" s="11">
        <v>0</v>
      </c>
      <c r="F800" s="11">
        <f t="shared" ref="F800" si="303">D800+E800</f>
        <v>69681</v>
      </c>
    </row>
    <row r="801" spans="1:6" s="59" customFormat="1" ht="11.25" x14ac:dyDescent="0.2">
      <c r="C801" s="152"/>
      <c r="D801" s="60"/>
      <c r="E801" s="60"/>
      <c r="F801" s="60"/>
    </row>
    <row r="802" spans="1:6" s="59" customFormat="1" ht="11.25" x14ac:dyDescent="0.2">
      <c r="C802" s="152"/>
      <c r="D802" s="60"/>
      <c r="E802" s="60"/>
      <c r="F802" s="60"/>
    </row>
    <row r="803" spans="1:6" ht="15.75" x14ac:dyDescent="0.25">
      <c r="A803" s="4" t="s">
        <v>180</v>
      </c>
      <c r="B803" s="3" t="s">
        <v>25</v>
      </c>
      <c r="C803" s="153" t="s">
        <v>154</v>
      </c>
      <c r="D803" s="5"/>
      <c r="E803" s="5"/>
      <c r="F803" s="5"/>
    </row>
    <row r="804" spans="1:6" s="17" customFormat="1" ht="11.25" x14ac:dyDescent="0.2">
      <c r="B804" s="16"/>
      <c r="C804" s="154"/>
      <c r="D804" s="18"/>
      <c r="E804" s="18"/>
      <c r="F804" s="18"/>
    </row>
    <row r="805" spans="1:6" ht="14.25" x14ac:dyDescent="0.2">
      <c r="A805" s="6"/>
      <c r="B805" s="6"/>
      <c r="C805" s="130" t="s">
        <v>71</v>
      </c>
      <c r="D805" s="8">
        <f>D806</f>
        <v>409272</v>
      </c>
      <c r="E805" s="8">
        <f t="shared" ref="E805:F805" si="304">E806</f>
        <v>0</v>
      </c>
      <c r="F805" s="8">
        <f t="shared" si="304"/>
        <v>409272</v>
      </c>
    </row>
    <row r="806" spans="1:6" x14ac:dyDescent="0.2">
      <c r="C806" s="163" t="s">
        <v>137</v>
      </c>
      <c r="D806" s="11">
        <v>409272</v>
      </c>
      <c r="E806" s="11">
        <v>0</v>
      </c>
      <c r="F806" s="11">
        <f t="shared" ref="F806" si="305">D806+E806</f>
        <v>409272</v>
      </c>
    </row>
    <row r="807" spans="1:6" ht="14.25" x14ac:dyDescent="0.2">
      <c r="A807" s="6"/>
      <c r="B807" s="6"/>
      <c r="C807" s="130" t="s">
        <v>3</v>
      </c>
      <c r="D807" s="8">
        <f t="shared" ref="D807:F808" si="306">D808</f>
        <v>409272</v>
      </c>
      <c r="E807" s="8">
        <f t="shared" si="306"/>
        <v>0</v>
      </c>
      <c r="F807" s="8">
        <f t="shared" si="306"/>
        <v>409272</v>
      </c>
    </row>
    <row r="808" spans="1:6" ht="15" x14ac:dyDescent="0.25">
      <c r="A808" s="19"/>
      <c r="B808" s="19"/>
      <c r="C808" s="140" t="s">
        <v>2</v>
      </c>
      <c r="D808" s="42">
        <f t="shared" si="306"/>
        <v>409272</v>
      </c>
      <c r="E808" s="42">
        <f t="shared" si="306"/>
        <v>0</v>
      </c>
      <c r="F808" s="42">
        <f t="shared" si="306"/>
        <v>409272</v>
      </c>
    </row>
    <row r="809" spans="1:6" x14ac:dyDescent="0.2">
      <c r="C809" s="124" t="s">
        <v>6</v>
      </c>
      <c r="D809" s="11">
        <v>409272</v>
      </c>
      <c r="E809" s="11">
        <v>0</v>
      </c>
      <c r="F809" s="11">
        <f t="shared" ref="F809:F811" si="307">D809+E809</f>
        <v>409272</v>
      </c>
    </row>
    <row r="810" spans="1:6" x14ac:dyDescent="0.2">
      <c r="C810" s="155" t="s">
        <v>134</v>
      </c>
      <c r="D810" s="11">
        <v>84737</v>
      </c>
      <c r="E810" s="11">
        <v>0</v>
      </c>
      <c r="F810" s="11">
        <f t="shared" si="307"/>
        <v>84737</v>
      </c>
    </row>
    <row r="811" spans="1:6" x14ac:dyDescent="0.2">
      <c r="C811" s="156" t="s">
        <v>138</v>
      </c>
      <c r="D811" s="11">
        <v>68563</v>
      </c>
      <c r="E811" s="11">
        <v>0</v>
      </c>
      <c r="F811" s="11">
        <f t="shared" si="307"/>
        <v>68563</v>
      </c>
    </row>
    <row r="812" spans="1:6" x14ac:dyDescent="0.2">
      <c r="A812" s="91"/>
      <c r="B812" s="17"/>
      <c r="C812" s="154"/>
      <c r="D812" s="18"/>
      <c r="E812" s="18"/>
      <c r="F812" s="18"/>
    </row>
    <row r="813" spans="1:6" x14ac:dyDescent="0.2">
      <c r="A813" s="94"/>
      <c r="B813" s="52"/>
      <c r="C813" s="166"/>
    </row>
    <row r="814" spans="1:6" ht="18.75" x14ac:dyDescent="0.3">
      <c r="A814" s="28"/>
      <c r="B814" s="19"/>
      <c r="C814" s="171" t="s">
        <v>349</v>
      </c>
      <c r="D814" s="5"/>
      <c r="E814" s="5"/>
      <c r="F814" s="5"/>
    </row>
    <row r="815" spans="1:6" ht="18.75" x14ac:dyDescent="0.3">
      <c r="A815" s="28"/>
      <c r="B815" s="19"/>
      <c r="C815" s="171" t="s">
        <v>345</v>
      </c>
      <c r="D815" s="5"/>
      <c r="E815" s="5"/>
      <c r="F815" s="5"/>
    </row>
    <row r="816" spans="1:6" x14ac:dyDescent="0.2">
      <c r="A816" s="91"/>
      <c r="B816" s="17"/>
      <c r="C816" s="154"/>
      <c r="D816" s="18"/>
      <c r="E816" s="18"/>
      <c r="F816" s="18"/>
    </row>
    <row r="817" spans="1:9" ht="15" x14ac:dyDescent="0.25">
      <c r="A817" s="28"/>
      <c r="B817" s="19"/>
      <c r="C817" s="130" t="s">
        <v>71</v>
      </c>
      <c r="D817" s="8">
        <f>SUM(D818:D819)</f>
        <v>573173</v>
      </c>
      <c r="E817" s="8">
        <f t="shared" ref="E817:F817" si="308">SUM(E818:E819)</f>
        <v>4236000</v>
      </c>
      <c r="F817" s="8">
        <f t="shared" si="308"/>
        <v>4809173</v>
      </c>
    </row>
    <row r="818" spans="1:9" ht="15" x14ac:dyDescent="0.25">
      <c r="A818" s="28"/>
      <c r="B818" s="19"/>
      <c r="C818" s="124" t="s">
        <v>137</v>
      </c>
      <c r="D818" s="11">
        <f>D832+D845</f>
        <v>568173</v>
      </c>
      <c r="E818" s="11">
        <f t="shared" ref="E818:F818" si="309">E832+E845</f>
        <v>4236000</v>
      </c>
      <c r="F818" s="11">
        <f t="shared" si="309"/>
        <v>4804173</v>
      </c>
    </row>
    <row r="819" spans="1:9" ht="15" x14ac:dyDescent="0.25">
      <c r="A819" s="28"/>
      <c r="B819" s="19"/>
      <c r="C819" s="124" t="s">
        <v>135</v>
      </c>
      <c r="D819" s="11">
        <f>D833</f>
        <v>5000</v>
      </c>
      <c r="E819" s="11">
        <f t="shared" ref="E819:F819" si="310">E833</f>
        <v>0</v>
      </c>
      <c r="F819" s="11">
        <f t="shared" si="310"/>
        <v>5000</v>
      </c>
    </row>
    <row r="820" spans="1:9" ht="15" x14ac:dyDescent="0.25">
      <c r="A820" s="28"/>
      <c r="B820" s="19"/>
      <c r="C820" s="130" t="s">
        <v>3</v>
      </c>
      <c r="D820" s="8">
        <f>D821+D826</f>
        <v>573173</v>
      </c>
      <c r="E820" s="8">
        <f t="shared" ref="E820:F820" si="311">E821+E826</f>
        <v>4236000</v>
      </c>
      <c r="F820" s="8">
        <f t="shared" si="311"/>
        <v>4809173</v>
      </c>
    </row>
    <row r="821" spans="1:9" ht="15" x14ac:dyDescent="0.25">
      <c r="A821" s="28"/>
      <c r="B821" s="19"/>
      <c r="C821" s="140" t="s">
        <v>2</v>
      </c>
      <c r="D821" s="42">
        <f>D822+D825</f>
        <v>523873</v>
      </c>
      <c r="E821" s="42">
        <f t="shared" ref="E821:F821" si="312">E822+E825</f>
        <v>216000</v>
      </c>
      <c r="F821" s="42">
        <f t="shared" si="312"/>
        <v>739873</v>
      </c>
    </row>
    <row r="822" spans="1:9" ht="15" x14ac:dyDescent="0.25">
      <c r="A822" s="28"/>
      <c r="B822" s="19"/>
      <c r="C822" s="124" t="s">
        <v>6</v>
      </c>
      <c r="D822" s="11">
        <f>D836</f>
        <v>523873</v>
      </c>
      <c r="E822" s="11">
        <f t="shared" ref="E822:F822" si="313">E836</f>
        <v>206000</v>
      </c>
      <c r="F822" s="11">
        <f t="shared" si="313"/>
        <v>729873</v>
      </c>
    </row>
    <row r="823" spans="1:9" x14ac:dyDescent="0.2">
      <c r="A823" s="74"/>
      <c r="C823" s="155" t="s">
        <v>134</v>
      </c>
      <c r="D823" s="11">
        <f t="shared" ref="D823:D824" si="314">D837</f>
        <v>262551</v>
      </c>
      <c r="E823" s="11">
        <f t="shared" ref="E823:F823" si="315">E837</f>
        <v>120000</v>
      </c>
      <c r="F823" s="11">
        <f t="shared" si="315"/>
        <v>382551</v>
      </c>
    </row>
    <row r="824" spans="1:9" x14ac:dyDescent="0.2">
      <c r="A824" s="74"/>
      <c r="C824" s="156" t="s">
        <v>138</v>
      </c>
      <c r="D824" s="11">
        <f t="shared" si="314"/>
        <v>203098</v>
      </c>
      <c r="E824" s="11">
        <f t="shared" ref="E824:F824" si="316">E838</f>
        <v>97095</v>
      </c>
      <c r="F824" s="11">
        <f t="shared" si="316"/>
        <v>300193</v>
      </c>
    </row>
    <row r="825" spans="1:9" x14ac:dyDescent="0.2">
      <c r="A825" s="74"/>
      <c r="B825" s="74"/>
      <c r="C825" s="124" t="s">
        <v>103</v>
      </c>
      <c r="D825" s="125">
        <f>D839</f>
        <v>0</v>
      </c>
      <c r="E825" s="125">
        <f t="shared" ref="E825:F825" si="317">E839</f>
        <v>10000</v>
      </c>
      <c r="F825" s="125">
        <f t="shared" si="317"/>
        <v>10000</v>
      </c>
      <c r="G825" s="124"/>
      <c r="H825" s="124"/>
      <c r="I825" s="124"/>
    </row>
    <row r="826" spans="1:9" ht="15" x14ac:dyDescent="0.25">
      <c r="A826" s="120"/>
      <c r="B826" s="120"/>
      <c r="C826" s="140" t="s">
        <v>102</v>
      </c>
      <c r="D826" s="42">
        <f>D840+D847</f>
        <v>49300</v>
      </c>
      <c r="E826" s="42">
        <f t="shared" ref="E826:F826" si="318">E840+E847</f>
        <v>4020000</v>
      </c>
      <c r="F826" s="42">
        <f t="shared" si="318"/>
        <v>4069300</v>
      </c>
    </row>
    <row r="827" spans="1:9" x14ac:dyDescent="0.2">
      <c r="A827" s="74"/>
      <c r="D827" s="11"/>
      <c r="E827" s="11"/>
      <c r="F827" s="11"/>
    </row>
    <row r="828" spans="1:9" x14ac:dyDescent="0.2">
      <c r="A828" s="74"/>
      <c r="D828" s="11"/>
      <c r="E828" s="11"/>
      <c r="F828" s="11"/>
    </row>
    <row r="829" spans="1:9" ht="15.75" x14ac:dyDescent="0.25">
      <c r="A829" s="4" t="s">
        <v>196</v>
      </c>
      <c r="B829" s="3" t="s">
        <v>122</v>
      </c>
      <c r="C829" s="153" t="s">
        <v>197</v>
      </c>
      <c r="D829" s="42"/>
      <c r="E829" s="42"/>
      <c r="F829" s="42"/>
    </row>
    <row r="830" spans="1:9" x14ac:dyDescent="0.2">
      <c r="A830" s="17"/>
      <c r="B830" s="16"/>
      <c r="C830" s="154"/>
      <c r="D830" s="18"/>
      <c r="E830" s="18"/>
      <c r="F830" s="18"/>
    </row>
    <row r="831" spans="1:9" ht="15" x14ac:dyDescent="0.25">
      <c r="A831" s="28"/>
      <c r="B831" s="19"/>
      <c r="C831" s="130" t="s">
        <v>71</v>
      </c>
      <c r="D831" s="8">
        <f>SUM(D832:D833)</f>
        <v>573173</v>
      </c>
      <c r="E831" s="8">
        <f t="shared" ref="E831:F831" si="319">SUM(E832:E833)</f>
        <v>236000</v>
      </c>
      <c r="F831" s="8">
        <f t="shared" si="319"/>
        <v>809173</v>
      </c>
    </row>
    <row r="832" spans="1:9" ht="15" x14ac:dyDescent="0.25">
      <c r="A832" s="28"/>
      <c r="B832" s="19"/>
      <c r="C832" s="124" t="s">
        <v>137</v>
      </c>
      <c r="D832" s="11">
        <v>568173</v>
      </c>
      <c r="E832" s="11">
        <v>236000</v>
      </c>
      <c r="F832" s="11">
        <f t="shared" ref="F832:F833" si="320">D832+E832</f>
        <v>804173</v>
      </c>
    </row>
    <row r="833" spans="1:9" ht="15" x14ac:dyDescent="0.25">
      <c r="A833" s="28"/>
      <c r="B833" s="19"/>
      <c r="C833" s="124" t="s">
        <v>135</v>
      </c>
      <c r="D833" s="11">
        <v>5000</v>
      </c>
      <c r="E833" s="11">
        <v>0</v>
      </c>
      <c r="F833" s="11">
        <f t="shared" si="320"/>
        <v>5000</v>
      </c>
    </row>
    <row r="834" spans="1:9" ht="15" x14ac:dyDescent="0.25">
      <c r="A834" s="28"/>
      <c r="B834" s="19"/>
      <c r="C834" s="130" t="s">
        <v>3</v>
      </c>
      <c r="D834" s="8">
        <f>D835+D840</f>
        <v>573173</v>
      </c>
      <c r="E834" s="8">
        <f t="shared" ref="E834:F834" si="321">E835+E840</f>
        <v>236000</v>
      </c>
      <c r="F834" s="8">
        <f t="shared" si="321"/>
        <v>809173</v>
      </c>
    </row>
    <row r="835" spans="1:9" ht="15" x14ac:dyDescent="0.25">
      <c r="A835" s="28"/>
      <c r="B835" s="19"/>
      <c r="C835" s="140" t="s">
        <v>2</v>
      </c>
      <c r="D835" s="42">
        <f>D836+D839</f>
        <v>523873</v>
      </c>
      <c r="E835" s="42">
        <f t="shared" ref="E835:F835" si="322">E836+E839</f>
        <v>216000</v>
      </c>
      <c r="F835" s="42">
        <f t="shared" si="322"/>
        <v>739873</v>
      </c>
    </row>
    <row r="836" spans="1:9" ht="15" x14ac:dyDescent="0.25">
      <c r="A836" s="28"/>
      <c r="B836" s="19"/>
      <c r="C836" s="124" t="s">
        <v>6</v>
      </c>
      <c r="D836" s="11">
        <v>523873</v>
      </c>
      <c r="E836" s="11">
        <v>206000</v>
      </c>
      <c r="F836" s="11">
        <f t="shared" ref="F836:F840" si="323">D836+E836</f>
        <v>729873</v>
      </c>
    </row>
    <row r="837" spans="1:9" x14ac:dyDescent="0.2">
      <c r="A837" s="74"/>
      <c r="C837" s="155" t="s">
        <v>134</v>
      </c>
      <c r="D837" s="11">
        <v>262551</v>
      </c>
      <c r="E837" s="11">
        <v>120000</v>
      </c>
      <c r="F837" s="11">
        <f t="shared" si="323"/>
        <v>382551</v>
      </c>
    </row>
    <row r="838" spans="1:9" x14ac:dyDescent="0.2">
      <c r="A838" s="74"/>
      <c r="C838" s="156" t="s">
        <v>138</v>
      </c>
      <c r="D838" s="11">
        <v>203098</v>
      </c>
      <c r="E838" s="11">
        <v>97095</v>
      </c>
      <c r="F838" s="11">
        <f t="shared" si="323"/>
        <v>300193</v>
      </c>
    </row>
    <row r="839" spans="1:9" x14ac:dyDescent="0.2">
      <c r="A839" s="74"/>
      <c r="B839" s="74"/>
      <c r="C839" s="124" t="s">
        <v>103</v>
      </c>
      <c r="D839" s="125">
        <v>0</v>
      </c>
      <c r="E839" s="125">
        <v>10000</v>
      </c>
      <c r="F839" s="11">
        <f t="shared" si="323"/>
        <v>10000</v>
      </c>
      <c r="G839" s="124"/>
      <c r="H839" s="124"/>
      <c r="I839" s="124"/>
    </row>
    <row r="840" spans="1:9" ht="15" x14ac:dyDescent="0.25">
      <c r="A840" s="120"/>
      <c r="B840" s="120"/>
      <c r="C840" s="140" t="s">
        <v>102</v>
      </c>
      <c r="D840" s="42">
        <v>49300</v>
      </c>
      <c r="E840" s="42">
        <v>20000</v>
      </c>
      <c r="F840" s="42">
        <f t="shared" si="323"/>
        <v>69300</v>
      </c>
    </row>
    <row r="841" spans="1:9" x14ac:dyDescent="0.2">
      <c r="A841" s="74"/>
      <c r="D841" s="11"/>
      <c r="E841" s="11"/>
      <c r="F841" s="11"/>
    </row>
    <row r="842" spans="1:9" ht="15.75" x14ac:dyDescent="0.25">
      <c r="A842" s="4" t="s">
        <v>367</v>
      </c>
      <c r="B842" s="3" t="s">
        <v>122</v>
      </c>
      <c r="C842" s="153" t="s">
        <v>379</v>
      </c>
      <c r="D842" s="42"/>
      <c r="E842" s="42"/>
      <c r="F842" s="42"/>
    </row>
    <row r="843" spans="1:9" s="17" customFormat="1" ht="11.25" x14ac:dyDescent="0.2">
      <c r="B843" s="16"/>
      <c r="C843" s="154"/>
      <c r="D843" s="18"/>
      <c r="E843" s="18"/>
      <c r="F843" s="18"/>
    </row>
    <row r="844" spans="1:9" ht="15" x14ac:dyDescent="0.25">
      <c r="A844" s="28"/>
      <c r="B844" s="19"/>
      <c r="C844" s="130" t="s">
        <v>71</v>
      </c>
      <c r="D844" s="8">
        <f>SUM(D845:D845)</f>
        <v>0</v>
      </c>
      <c r="E844" s="8">
        <f>SUM(E845:E845)</f>
        <v>4000000</v>
      </c>
      <c r="F844" s="8">
        <f>SUM(F845:F845)</f>
        <v>4000000</v>
      </c>
    </row>
    <row r="845" spans="1:9" ht="15" x14ac:dyDescent="0.25">
      <c r="A845" s="28"/>
      <c r="B845" s="19"/>
      <c r="C845" s="124" t="s">
        <v>137</v>
      </c>
      <c r="D845" s="11">
        <v>0</v>
      </c>
      <c r="E845" s="11">
        <v>4000000</v>
      </c>
      <c r="F845" s="11">
        <f t="shared" ref="F845" si="324">D845+E845</f>
        <v>4000000</v>
      </c>
    </row>
    <row r="846" spans="1:9" ht="15" x14ac:dyDescent="0.25">
      <c r="A846" s="28"/>
      <c r="B846" s="19"/>
      <c r="C846" s="130" t="s">
        <v>3</v>
      </c>
      <c r="D846" s="8">
        <f>D847</f>
        <v>0</v>
      </c>
      <c r="E846" s="8">
        <f t="shared" ref="E846:F846" si="325">E847</f>
        <v>4000000</v>
      </c>
      <c r="F846" s="8">
        <f t="shared" si="325"/>
        <v>4000000</v>
      </c>
    </row>
    <row r="847" spans="1:9" ht="15" x14ac:dyDescent="0.25">
      <c r="A847" s="120"/>
      <c r="B847" s="120"/>
      <c r="C847" s="140" t="s">
        <v>102</v>
      </c>
      <c r="D847" s="42">
        <v>0</v>
      </c>
      <c r="E847" s="42">
        <v>4000000</v>
      </c>
      <c r="F847" s="42">
        <f t="shared" ref="F847" si="326">D847+E847</f>
        <v>4000000</v>
      </c>
    </row>
    <row r="848" spans="1:9" x14ac:dyDescent="0.2">
      <c r="A848" s="74"/>
      <c r="D848" s="11"/>
      <c r="E848" s="11"/>
      <c r="F848" s="11"/>
    </row>
    <row r="849" spans="1:6" x14ac:dyDescent="0.2">
      <c r="A849" s="74"/>
      <c r="D849" s="11"/>
      <c r="E849" s="11"/>
      <c r="F849" s="11"/>
    </row>
    <row r="850" spans="1:6" ht="18.75" x14ac:dyDescent="0.3">
      <c r="A850" s="94"/>
      <c r="B850" s="121" t="s">
        <v>263</v>
      </c>
      <c r="C850" s="172"/>
      <c r="D850" s="122"/>
      <c r="E850" s="122"/>
      <c r="F850" s="122" t="s">
        <v>344</v>
      </c>
    </row>
    <row r="851" spans="1:6" x14ac:dyDescent="0.2">
      <c r="A851" s="74"/>
      <c r="D851" s="11"/>
      <c r="E851" s="11"/>
      <c r="F851" s="11"/>
    </row>
  </sheetData>
  <pageMargins left="0.78740157480314965" right="0.39370078740157483" top="0.59055118110236227" bottom="0.78740157480314965" header="0.19685039370078741" footer="0.39370078740157483"/>
  <pageSetup paperSize="9" scale="75" orientation="portrait" r:id="rId1"/>
  <headerFooter alignWithMargins="0">
    <oddFooter>&amp;C&amp;"Times New Roman,Parasts"&amp;P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2</vt:i4>
      </vt:variant>
      <vt:variant>
        <vt:lpstr>Diapazoni ar nosaukumiem</vt:lpstr>
      </vt:variant>
      <vt:variant>
        <vt:i4>4</vt:i4>
      </vt:variant>
    </vt:vector>
  </HeadingPairs>
  <TitlesOfParts>
    <vt:vector size="6" baseType="lpstr">
      <vt:lpstr>3 p_01_14</vt:lpstr>
      <vt:lpstr>15_33</vt:lpstr>
      <vt:lpstr>'15_33'!Drukas_apgabals</vt:lpstr>
      <vt:lpstr>'3 p_01_14'!Drukas_apgabals</vt:lpstr>
      <vt:lpstr>'15_33'!Drukāt_virsrakstus</vt:lpstr>
      <vt:lpstr>'3 p_01_14'!Drukāt_virsrakstus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Dace Sujeta</dc:creator>
  <cp:keywords/>
  <dc:description/>
  <cp:lastModifiedBy>Arta Kešāne</cp:lastModifiedBy>
  <cp:lastPrinted>2023-03-04T10:03:46Z</cp:lastPrinted>
  <dcterms:created xsi:type="dcterms:W3CDTF">1998-03-21T09:13:21Z</dcterms:created>
  <dcterms:modified xsi:type="dcterms:W3CDTF">2023-03-23T11:41:49Z</dcterms:modified>
  <cp:category/>
</cp:coreProperties>
</file>